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s" sheetId="1" state="visible" r:id="rId2"/>
    <sheet name="Regression" sheetId="2" state="visible" r:id="rId3"/>
    <sheet name="Stat_TESTS" sheetId="3" state="visible" r:id="rId4"/>
    <sheet name="Stat_TABLES" sheetId="4" state="visible" r:id="rId5"/>
    <sheet name="Part1" sheetId="5" state="visible" r:id="rId6"/>
    <sheet name="Part2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sz val="10"/>
            <rFont val="Arial"/>
            <family val="2"/>
            <charset val="1"/>
          </rPr>
          <t xml:space="preserve">Significance level</t>
        </r>
      </text>
    </comment>
    <comment ref="A5" authorId="0">
      <text>
        <r>
          <rPr>
            <sz val="10"/>
            <rFont val="Arial"/>
            <family val="2"/>
            <charset val="1"/>
          </rPr>
          <t xml:space="preserve">Number of
degrees of 
freedom</t>
        </r>
      </text>
    </comment>
    <comment ref="A6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A7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  <comment ref="A14" authorId="0">
      <text>
        <r>
          <rPr>
            <sz val="10"/>
            <rFont val="Arial"/>
            <family val="2"/>
            <charset val="1"/>
          </rPr>
          <t xml:space="preserve">Significance level</t>
        </r>
      </text>
    </comment>
    <comment ref="A15" authorId="0">
      <text>
        <r>
          <rPr>
            <sz val="10"/>
            <rFont val="Arial"/>
            <family val="2"/>
            <charset val="1"/>
          </rPr>
          <t xml:space="preserve">Numerator number of
degrees of 
Freedom</t>
        </r>
      </text>
    </comment>
    <comment ref="A16" authorId="0">
      <text>
        <r>
          <rPr>
            <sz val="10"/>
            <rFont val="Arial"/>
            <family val="2"/>
            <charset val="1"/>
          </rPr>
          <t xml:space="preserve">Denominator number of degrees of freadom</t>
        </r>
      </text>
    </comment>
    <comment ref="A17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A18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  <comment ref="A25" authorId="0">
      <text>
        <r>
          <rPr>
            <sz val="10"/>
            <rFont val="Arial"/>
            <family val="2"/>
            <charset val="1"/>
          </rPr>
          <t xml:space="preserve">Significance level</t>
        </r>
      </text>
    </comment>
    <comment ref="A26" authorId="0">
      <text>
        <r>
          <rPr>
            <sz val="10"/>
            <rFont val="Arial"/>
            <family val="2"/>
            <charset val="1"/>
          </rPr>
          <t xml:space="preserve">Number of
degrees of 
freedom</t>
        </r>
      </text>
    </comment>
    <comment ref="A27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A28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  <comment ref="D4" authorId="0">
      <text>
        <r>
          <rPr>
            <sz val="10"/>
            <rFont val="Arial"/>
            <family val="2"/>
            <charset val="1"/>
          </rPr>
          <t xml:space="preserve">Test Value result</t>
        </r>
      </text>
    </comment>
    <comment ref="D5" authorId="0">
      <text>
        <r>
          <rPr>
            <sz val="10"/>
            <rFont val="Arial"/>
            <family val="2"/>
            <charset val="1"/>
          </rPr>
          <t xml:space="preserve">Number of
degrees of 
freedom</t>
        </r>
      </text>
    </comment>
    <comment ref="D6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D7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  <comment ref="D14" authorId="0">
      <text>
        <r>
          <rPr>
            <sz val="10"/>
            <rFont val="Arial"/>
            <family val="2"/>
            <charset val="1"/>
          </rPr>
          <t xml:space="preserve">Test Value result</t>
        </r>
      </text>
    </comment>
    <comment ref="D15" authorId="0">
      <text>
        <r>
          <rPr>
            <sz val="10"/>
            <rFont val="Arial"/>
            <family val="2"/>
            <charset val="1"/>
          </rPr>
          <t xml:space="preserve">Numerator number of
degrees of 
Freedom</t>
        </r>
      </text>
    </comment>
    <comment ref="D16" authorId="0">
      <text>
        <r>
          <rPr>
            <sz val="10"/>
            <rFont val="Arial"/>
            <family val="2"/>
            <charset val="1"/>
          </rPr>
          <t xml:space="preserve">Denominator number of degrees of freadom</t>
        </r>
      </text>
    </comment>
    <comment ref="D17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D18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  <comment ref="D25" authorId="0">
      <text>
        <r>
          <rPr>
            <sz val="10"/>
            <rFont val="Arial"/>
            <family val="2"/>
            <charset val="1"/>
          </rPr>
          <t xml:space="preserve">Test Value result</t>
        </r>
      </text>
    </comment>
    <comment ref="D26" authorId="0">
      <text>
        <r>
          <rPr>
            <sz val="10"/>
            <rFont val="Arial"/>
            <family val="2"/>
            <charset val="1"/>
          </rPr>
          <t xml:space="preserve">Number of
degrees of 
freedom</t>
        </r>
      </text>
    </comment>
    <comment ref="D27" authorId="0">
      <text>
        <r>
          <rPr>
            <sz val="10"/>
            <rFont val="Arial"/>
            <family val="2"/>
            <charset val="1"/>
          </rPr>
          <t xml:space="preserve">One-tail test</t>
        </r>
      </text>
    </comment>
    <comment ref="D28" authorId="0">
      <text>
        <r>
          <rPr>
            <sz val="10"/>
            <rFont val="Arial"/>
            <family val="2"/>
            <charset val="1"/>
          </rPr>
          <t xml:space="preserve">Two-tail test</t>
        </r>
      </text>
    </comment>
  </commentList>
</comments>
</file>

<file path=xl/sharedStrings.xml><?xml version="1.0" encoding="utf-8"?>
<sst xmlns="http://schemas.openxmlformats.org/spreadsheetml/2006/main" count="179" uniqueCount="101">
  <si>
    <t xml:space="preserve">  Sample ESTIMATES</t>
  </si>
  <si>
    <t xml:space="preserve">Sample:</t>
  </si>
  <si>
    <t xml:space="preserve">Count</t>
  </si>
  <si>
    <t xml:space="preserve">SUM</t>
  </si>
  <si>
    <t xml:space="preserve">Max.</t>
  </si>
  <si>
    <t xml:space="preserve">PRODUCT</t>
  </si>
  <si>
    <t xml:space="preserve">Min.</t>
  </si>
  <si>
    <t xml:space="preserve">IQ3</t>
  </si>
  <si>
    <t xml:space="preserve">MEAN</t>
  </si>
  <si>
    <t xml:space="preserve">MEDIAN</t>
  </si>
  <si>
    <t xml:space="preserve">Std. Deviation</t>
  </si>
  <si>
    <t xml:space="preserve">VARIANCE</t>
  </si>
  <si>
    <t xml:space="preserve">IQ1</t>
  </si>
  <si>
    <t xml:space="preserve">SKEWNESS</t>
  </si>
  <si>
    <t xml:space="preserve">Std. Error</t>
  </si>
  <si>
    <t xml:space="preserve">KURTOSIS</t>
  </si>
  <si>
    <t xml:space="preserve">95% Conf. Interval</t>
  </si>
  <si>
    <t xml:space="preserve">  FUNCTIONS</t>
  </si>
  <si>
    <t xml:space="preserve">Value:</t>
  </si>
  <si>
    <t xml:space="preserve">ABS (absolute value)</t>
  </si>
  <si>
    <t xml:space="preserve">SQRT (root)</t>
  </si>
  <si>
    <r>
      <rPr>
        <sz val="12"/>
        <rFont val="Arial"/>
        <family val="2"/>
        <charset val="1"/>
      </rPr>
      <t xml:space="preserve">  </t>
    </r>
    <r>
      <rPr>
        <b val="true"/>
        <sz val="12"/>
        <rFont val="Arial"/>
        <family val="2"/>
        <charset val="1"/>
      </rPr>
      <t xml:space="preserve">SIMPLE CONDITIONAL test</t>
    </r>
    <r>
      <rPr>
        <sz val="12"/>
        <rFont val="Arial"/>
        <family val="2"/>
        <charset val="1"/>
      </rPr>
      <t xml:space="preserve">   ( IF / THEN / ELSE )</t>
    </r>
  </si>
  <si>
    <r>
      <rPr>
        <sz val="12"/>
        <rFont val="Arial"/>
        <family val="2"/>
        <charset val="1"/>
      </rPr>
      <t xml:space="preserve">  </t>
    </r>
    <r>
      <rPr>
        <b val="true"/>
        <sz val="12"/>
        <rFont val="Arial"/>
        <family val="2"/>
        <charset val="1"/>
      </rPr>
      <t xml:space="preserve">SIMPLE BI-CONDITIONAL test</t>
    </r>
    <r>
      <rPr>
        <sz val="12"/>
        <rFont val="Arial"/>
        <family val="2"/>
        <charset val="1"/>
      </rPr>
      <t xml:space="preserve">   ( IF / THEN / ELSE IF / ELSE )</t>
    </r>
  </si>
  <si>
    <t xml:space="preserve"> Value:</t>
  </si>
  <si>
    <t xml:space="preserve"> Reference:</t>
  </si>
  <si>
    <t xml:space="preserve">RESULT</t>
  </si>
  <si>
    <t xml:space="preserve"> Regression (P01)</t>
  </si>
  <si>
    <t xml:space="preserve">X</t>
  </si>
  <si>
    <t xml:space="preserve">Y</t>
  </si>
  <si>
    <t xml:space="preserve">b1</t>
  </si>
  <si>
    <t xml:space="preserve">b0</t>
  </si>
  <si>
    <t xml:space="preserve">SE(b1)</t>
  </si>
  <si>
    <t xml:space="preserve">SE(b0)</t>
  </si>
  <si>
    <t xml:space="preserve">R²</t>
  </si>
  <si>
    <t xml:space="preserve">StdFit</t>
  </si>
  <si>
    <t xml:space="preserve">SS_tot</t>
  </si>
  <si>
    <t xml:space="preserve">ndf</t>
  </si>
  <si>
    <t xml:space="preserve">SS_regr</t>
  </si>
  <si>
    <t xml:space="preserve">VarFit</t>
  </si>
  <si>
    <t xml:space="preserve"> Regression (P_1)</t>
  </si>
  <si>
    <t xml:space="preserve"> Regression (P012)</t>
  </si>
  <si>
    <t xml:space="preserve">X²</t>
  </si>
  <si>
    <t xml:space="preserve">b2</t>
  </si>
  <si>
    <t xml:space="preserve">SE(b2)</t>
  </si>
  <si>
    <t xml:space="preserve">    </t>
  </si>
  <si>
    <t xml:space="preserve">     </t>
  </si>
  <si>
    <t xml:space="preserve"> T1 – Student’s t-test</t>
  </si>
  <si>
    <t xml:space="preserve">Critical values</t>
  </si>
  <si>
    <t xml:space="preserve">P-values</t>
  </si>
  <si>
    <t xml:space="preserve">alfa</t>
  </si>
  <si>
    <t xml:space="preserve">TV</t>
  </si>
  <si>
    <t xml:space="preserve">Unilateral</t>
  </si>
  <si>
    <t xml:space="preserve">Bilateral</t>
  </si>
  <si>
    <t xml:space="preserve"> T2 – Fisher-Snedcor F-test</t>
  </si>
  <si>
    <t xml:space="preserve">ndf1</t>
  </si>
  <si>
    <t xml:space="preserve">ndf2</t>
  </si>
  <si>
    <t xml:space="preserve"> T3 – Chi-square test</t>
  </si>
  <si>
    <t xml:space="preserve"> T1 – Grubbs’ test critical values</t>
  </si>
  <si>
    <t xml:space="preserve">n</t>
  </si>
  <si>
    <t xml:space="preserve">G(0.05)</t>
  </si>
  <si>
    <t xml:space="preserve">G(0.01)</t>
  </si>
  <si>
    <t xml:space="preserve">  T1 – Testing for Normality</t>
  </si>
  <si>
    <t xml:space="preserve">  T2 – Analysts results (A1 and A2)</t>
  </si>
  <si>
    <t xml:space="preserve">A1</t>
  </si>
  <si>
    <t xml:space="preserve">A2</t>
  </si>
  <si>
    <t xml:space="preserve">  T3 – Comparing results</t>
  </si>
  <si>
    <t xml:space="preserve">E1</t>
  </si>
  <si>
    <t xml:space="preserve">E2</t>
  </si>
  <si>
    <t xml:space="preserve">  T4 – Experimental design</t>
  </si>
  <si>
    <t xml:space="preserve">Exp.</t>
  </si>
  <si>
    <t xml:space="preserve">F1</t>
  </si>
  <si>
    <t xml:space="preserve">F2</t>
  </si>
  <si>
    <t xml:space="preserve">F3</t>
  </si>
  <si>
    <t xml:space="preserve">Rep1</t>
  </si>
  <si>
    <t xml:space="preserve">Rep2</t>
  </si>
  <si>
    <t xml:space="preserve">E3</t>
  </si>
  <si>
    <t xml:space="preserve">E4</t>
  </si>
  <si>
    <t xml:space="preserve">E5</t>
  </si>
  <si>
    <t xml:space="preserve">E6</t>
  </si>
  <si>
    <t xml:space="preserve">E7</t>
  </si>
  <si>
    <t xml:space="preserve">E8</t>
  </si>
  <si>
    <t xml:space="preserve">  T1 – Calibration curve (C0 = 5.018 ppm, Vfinal = 5.00 mL; m = 6)</t>
  </si>
  <si>
    <t xml:space="preserve">Vi   ( µL )</t>
  </si>
  <si>
    <t xml:space="preserve">Ci   ( ppm )</t>
  </si>
  <si>
    <t xml:space="preserve">Yi</t>
  </si>
  <si>
    <t xml:space="preserve">s(Yi)</t>
  </si>
  <si>
    <t xml:space="preserve">  T2 – Sample quantification (dilution: 500 µL in 5.00 mL).</t>
  </si>
  <si>
    <t xml:space="preserve">A3</t>
  </si>
  <si>
    <t xml:space="preserve">CRM</t>
  </si>
  <si>
    <t xml:space="preserve">CRM = 8.91 (±0.12 ppm) [NID; CI(95%)]</t>
  </si>
  <si>
    <t xml:space="preserve">  T3 – Recovery test</t>
  </si>
  <si>
    <t xml:space="preserve">Vad (µL)</t>
  </si>
  <si>
    <t xml:space="preserve">%RI_1</t>
  </si>
  <si>
    <t xml:space="preserve">%RI_2</t>
  </si>
  <si>
    <t xml:space="preserve">%RI_3</t>
  </si>
  <si>
    <t xml:space="preserve">%RI_4</t>
  </si>
  <si>
    <t xml:space="preserve">      </t>
  </si>
  <si>
    <t xml:space="preserve">  T4 – Robustness</t>
  </si>
  <si>
    <t xml:space="preserve">T  (ºC)</t>
  </si>
  <si>
    <t xml:space="preserve">pH</t>
  </si>
  <si>
    <t xml:space="preserve">CaCl2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</si>
</sst>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"/>
    <numFmt numFmtId="166" formatCode="#,##0.000"/>
    <numFmt numFmtId="167" formatCode="General"/>
    <numFmt numFmtId="168" formatCode="0.0000"/>
    <numFmt numFmtId="169" formatCode="#,##0.0000"/>
    <numFmt numFmtId="170" formatCode="0.00E+00"/>
    <numFmt numFmtId="171" formatCode="#,##0.00"/>
    <numFmt numFmtId="172" formatCode="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0"/>
      <color rgb="FF80808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808080"/>
        <bgColor rgb="FF999999"/>
      </patternFill>
    </fill>
    <fill>
      <patternFill patternType="solid">
        <fgColor rgb="FFFFFF00"/>
        <bgColor rgb="FFE6E64C"/>
      </patternFill>
    </fill>
    <fill>
      <patternFill patternType="solid">
        <fgColor rgb="FFFFE994"/>
        <bgColor rgb="FFE8F2A1"/>
      </patternFill>
    </fill>
    <fill>
      <patternFill patternType="solid">
        <fgColor rgb="FFF7D1D5"/>
        <bgColor rgb="FFDDDDDD"/>
      </patternFill>
    </fill>
    <fill>
      <patternFill patternType="solid">
        <fgColor rgb="FFEEEEEE"/>
        <bgColor rgb="FFE6E6FF"/>
      </patternFill>
    </fill>
    <fill>
      <patternFill patternType="solid">
        <fgColor rgb="FFE8F2A1"/>
        <bgColor rgb="FFFFE994"/>
      </patternFill>
    </fill>
    <fill>
      <patternFill patternType="solid">
        <fgColor rgb="FFD4EA6B"/>
        <bgColor rgb="FFE6E64C"/>
      </patternFill>
    </fill>
    <fill>
      <patternFill patternType="solid">
        <fgColor rgb="FFFFBF00"/>
        <bgColor rgb="FFE6E64C"/>
      </patternFill>
    </fill>
    <fill>
      <patternFill patternType="solid">
        <fgColor rgb="FFFFFFA6"/>
        <bgColor rgb="FFE8F2A1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81D41A"/>
        <bgColor rgb="FFD4EA6B"/>
      </patternFill>
    </fill>
    <fill>
      <patternFill patternType="solid">
        <fgColor rgb="FFB4C7DC"/>
        <bgColor rgb="FFB2B2B2"/>
      </patternFill>
    </fill>
    <fill>
      <patternFill patternType="solid">
        <fgColor rgb="FFFFCC99"/>
        <bgColor rgb="FFF7D1D5"/>
      </patternFill>
    </fill>
    <fill>
      <patternFill patternType="solid">
        <fgColor rgb="FFE6E64C"/>
        <bgColor rgb="FFD4EA6B"/>
      </patternFill>
    </fill>
    <fill>
      <patternFill patternType="solid">
        <fgColor rgb="FFE6E6FF"/>
        <bgColor rgb="FFDEE6EF"/>
      </patternFill>
    </fill>
    <fill>
      <patternFill patternType="solid">
        <fgColor rgb="FF999999"/>
        <bgColor rgb="FF808080"/>
      </patternFill>
    </fill>
    <fill>
      <patternFill patternType="solid">
        <fgColor rgb="FFDEE6EF"/>
        <bgColor rgb="FFE6E6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9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9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9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B2B2B2"/>
      <rgbColor rgb="FF993366"/>
      <rgbColor rgb="FFFFFFD7"/>
      <rgbColor rgb="FFDEE6EF"/>
      <rgbColor rgb="FF660066"/>
      <rgbColor rgb="FFFF8080"/>
      <rgbColor rgb="FF0066CC"/>
      <rgbColor rgb="FFDDDDDD"/>
      <rgbColor rgb="FF000080"/>
      <rgbColor rgb="FFFF00FF"/>
      <rgbColor rgb="FFE6E64C"/>
      <rgbColor rgb="FF00FFFF"/>
      <rgbColor rgb="FF800080"/>
      <rgbColor rgb="FF800000"/>
      <rgbColor rgb="FF008080"/>
      <rgbColor rgb="FF0000FF"/>
      <rgbColor rgb="FF00CCFF"/>
      <rgbColor rgb="FFEEEEEE"/>
      <rgbColor rgb="FFE8F2A1"/>
      <rgbColor rgb="FFFFFFA6"/>
      <rgbColor rgb="FFE6E6FF"/>
      <rgbColor rgb="FFF7D1D5"/>
      <rgbColor rgb="FFFFE994"/>
      <rgbColor rgb="FFFFCC99"/>
      <rgbColor rgb="FF3366FF"/>
      <rgbColor rgb="FF33CCCC"/>
      <rgbColor rgb="FF81D41A"/>
      <rgbColor rgb="FFFFBF00"/>
      <rgbColor rgb="FFD4EA6B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24:24"/>
    </sheetView>
  </sheetViews>
  <sheetFormatPr defaultRowHeight="12.8" zeroHeight="false" outlineLevelRow="0" outlineLevelCol="0"/>
  <cols>
    <col collapsed="false" customWidth="true" hidden="false" outlineLevel="0" max="1" min="1" style="1" width="18.89"/>
    <col collapsed="false" customWidth="false" hidden="false" outlineLevel="0" max="257" min="2" style="1" width="11.49"/>
    <col collapsed="false" customWidth="false" hidden="false" outlineLevel="0" max="1025" min="258" style="0" width="11.49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</row>
    <row r="3" customFormat="false" ht="12.8" hidden="false" customHeight="false" outlineLevel="0" collapsed="false">
      <c r="A3" s="4" t="s">
        <v>1</v>
      </c>
      <c r="B3" s="5" t="n">
        <v>10.406</v>
      </c>
      <c r="C3" s="5" t="n">
        <v>9.48</v>
      </c>
      <c r="D3" s="5" t="n">
        <v>9.554</v>
      </c>
      <c r="E3" s="5" t="n">
        <v>10.456</v>
      </c>
      <c r="F3" s="5" t="n">
        <v>10.045</v>
      </c>
      <c r="G3" s="5" t="n">
        <v>10.171</v>
      </c>
      <c r="H3" s="5" t="n">
        <v>10.174</v>
      </c>
    </row>
    <row r="4" customFormat="false" ht="12.8" hidden="false" customHeight="false" outlineLevel="0" collapsed="false">
      <c r="A4" s="0"/>
      <c r="B4" s="0"/>
      <c r="C4" s="0"/>
      <c r="D4" s="0"/>
      <c r="E4" s="0"/>
      <c r="F4" s="0"/>
      <c r="G4" s="0"/>
      <c r="H4" s="0"/>
    </row>
    <row r="5" customFormat="false" ht="12.8" hidden="false" customHeight="false" outlineLevel="0" collapsed="false">
      <c r="A5" s="6" t="s">
        <v>2</v>
      </c>
      <c r="B5" s="0" t="n">
        <f aca="false">COUNT(B3:H3)</f>
        <v>7</v>
      </c>
      <c r="C5" s="0"/>
      <c r="D5" s="4" t="s">
        <v>3</v>
      </c>
      <c r="E5" s="0" t="n">
        <f aca="false">SUM(B3:H3)</f>
        <v>70.286</v>
      </c>
      <c r="F5" s="0"/>
      <c r="G5" s="0"/>
      <c r="H5" s="0"/>
    </row>
    <row r="6" customFormat="false" ht="12.8" hidden="false" customHeight="false" outlineLevel="0" collapsed="false">
      <c r="A6" s="6" t="s">
        <v>4</v>
      </c>
      <c r="B6" s="0" t="n">
        <f aca="false">MAX(B3:H3)</f>
        <v>10.456</v>
      </c>
      <c r="C6" s="0"/>
      <c r="D6" s="4" t="s">
        <v>5</v>
      </c>
      <c r="E6" s="0" t="n">
        <f aca="false">PRODUCT(B3:H3)</f>
        <v>10243498.2861015</v>
      </c>
      <c r="F6" s="0"/>
      <c r="G6" s="0"/>
      <c r="H6" s="0"/>
    </row>
    <row r="7" customFormat="false" ht="12.8" hidden="false" customHeight="false" outlineLevel="0" collapsed="false">
      <c r="A7" s="6" t="s">
        <v>6</v>
      </c>
      <c r="B7" s="0" t="n">
        <f aca="false">MIN(B3:H3)</f>
        <v>9.48</v>
      </c>
      <c r="C7" s="0"/>
      <c r="D7" s="0"/>
      <c r="E7" s="0"/>
      <c r="F7" s="0"/>
      <c r="G7" s="0"/>
      <c r="H7" s="0"/>
    </row>
    <row r="8" customFormat="false" ht="12.8" hidden="false" customHeight="false" outlineLevel="0" collapsed="false">
      <c r="A8" s="0"/>
      <c r="B8" s="0"/>
      <c r="C8" s="0"/>
      <c r="D8" s="0"/>
      <c r="E8" s="0"/>
      <c r="F8" s="0"/>
      <c r="G8" s="7" t="s">
        <v>7</v>
      </c>
      <c r="H8" s="8" t="n">
        <f aca="false">PERCENTILE(B3:H3,0.75)</f>
        <v>10.29</v>
      </c>
    </row>
    <row r="9" customFormat="false" ht="12.8" hidden="false" customHeight="false" outlineLevel="0" collapsed="false">
      <c r="A9" s="9" t="s">
        <v>8</v>
      </c>
      <c r="B9" s="10" t="n">
        <f aca="false">AVERAGE(B3:H3)</f>
        <v>10.0408571428571</v>
      </c>
      <c r="C9" s="0"/>
      <c r="D9" s="11" t="s">
        <v>8</v>
      </c>
      <c r="E9" s="10" t="n">
        <f aca="false">AVERAGE(B3:H3)</f>
        <v>10.0408571428571</v>
      </c>
      <c r="F9" s="0"/>
      <c r="G9" s="7" t="s">
        <v>9</v>
      </c>
      <c r="H9" s="8" t="n">
        <f aca="false">MEDIAN(B3:H3)</f>
        <v>10.171</v>
      </c>
    </row>
    <row r="10" customFormat="false" ht="12.8" hidden="false" customHeight="false" outlineLevel="0" collapsed="false">
      <c r="A10" s="9" t="s">
        <v>10</v>
      </c>
      <c r="B10" s="10" t="n">
        <f aca="false">STDEV(B3:H3)</f>
        <v>0.385561248299769</v>
      </c>
      <c r="C10" s="0"/>
      <c r="D10" s="11" t="s">
        <v>11</v>
      </c>
      <c r="E10" s="10" t="n">
        <f aca="false">VAR(B3:H3)</f>
        <v>0.148657476190476</v>
      </c>
      <c r="F10" s="0"/>
      <c r="G10" s="7" t="s">
        <v>12</v>
      </c>
      <c r="H10" s="8" t="n">
        <f aca="false">PERCENTILE(B3:H3,0.25)</f>
        <v>9.7995</v>
      </c>
    </row>
    <row r="11" customFormat="false" ht="12.8" hidden="false" customHeight="false" outlineLevel="0" collapsed="false">
      <c r="A11" s="0"/>
      <c r="B11" s="0"/>
      <c r="C11" s="0"/>
      <c r="D11" s="12" t="s">
        <v>13</v>
      </c>
      <c r="E11" s="10" t="n">
        <f aca="false">SKEW(B3:H3)</f>
        <v>-0.679961255915485</v>
      </c>
      <c r="F11" s="0"/>
      <c r="G11" s="0"/>
      <c r="H11" s="0"/>
    </row>
    <row r="12" customFormat="false" ht="12.8" hidden="false" customHeight="false" outlineLevel="0" collapsed="false">
      <c r="A12" s="13" t="s">
        <v>14</v>
      </c>
      <c r="B12" s="10" t="n">
        <f aca="false">B10/SQRT(B5)</f>
        <v>0.145728454026402</v>
      </c>
      <c r="C12" s="0"/>
      <c r="D12" s="12" t="s">
        <v>15</v>
      </c>
      <c r="E12" s="10" t="n">
        <f aca="false">KURT(B3:H3)+3</f>
        <v>1.8912329287317</v>
      </c>
      <c r="F12" s="0"/>
      <c r="G12" s="0"/>
      <c r="H12" s="0"/>
    </row>
    <row r="13" customFormat="false" ht="12.8" hidden="false" customHeight="false" outlineLevel="0" collapsed="false">
      <c r="A13" s="13" t="s">
        <v>16</v>
      </c>
      <c r="B13" s="10" t="n">
        <f aca="false">TINV(0.05,B5-1)*B12</f>
        <v>0.356584681206238</v>
      </c>
      <c r="C13" s="0"/>
      <c r="D13" s="0"/>
      <c r="E13" s="0"/>
      <c r="F13" s="0"/>
      <c r="G13" s="0"/>
      <c r="H13" s="0"/>
    </row>
    <row r="14" customFormat="false" ht="12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</row>
    <row r="18" customFormat="false" ht="15" hidden="false" customHeight="false" outlineLevel="0" collapsed="false">
      <c r="A18" s="14" t="s">
        <v>17</v>
      </c>
      <c r="B18" s="15"/>
      <c r="C18" s="15"/>
      <c r="D18" s="15"/>
      <c r="E18" s="15"/>
      <c r="F18" s="15"/>
      <c r="G18" s="15"/>
      <c r="H18" s="15"/>
    </row>
    <row r="19" customFormat="false" ht="12.8" hidden="false" customHeight="false" outlineLevel="0" collapsed="false">
      <c r="A19" s="0"/>
      <c r="B19" s="0"/>
      <c r="C19" s="0"/>
      <c r="D19" s="0"/>
      <c r="E19" s="0"/>
      <c r="F19" s="0"/>
      <c r="G19" s="0"/>
      <c r="H19" s="0"/>
    </row>
    <row r="20" customFormat="false" ht="12.8" hidden="false" customHeight="false" outlineLevel="0" collapsed="false">
      <c r="A20" s="4" t="s">
        <v>18</v>
      </c>
      <c r="B20" s="0" t="n">
        <v>-5</v>
      </c>
      <c r="C20" s="0"/>
      <c r="D20" s="0"/>
      <c r="E20" s="0"/>
      <c r="F20" s="0"/>
      <c r="G20" s="0"/>
      <c r="H20" s="0"/>
    </row>
    <row r="21" customFormat="false" ht="12.8" hidden="false" customHeight="false" outlineLevel="0" collapsed="false">
      <c r="A21" s="4"/>
      <c r="B21" s="0"/>
      <c r="C21" s="0"/>
      <c r="D21" s="0"/>
      <c r="E21" s="0"/>
      <c r="F21" s="0"/>
      <c r="G21" s="0"/>
      <c r="H21" s="0"/>
    </row>
    <row r="22" customFormat="false" ht="12.8" hidden="false" customHeight="false" outlineLevel="0" collapsed="false">
      <c r="A22" s="4" t="s">
        <v>19</v>
      </c>
      <c r="B22" s="0" t="n">
        <f aca="false">ABS(B20)</f>
        <v>5</v>
      </c>
      <c r="C22" s="0"/>
      <c r="D22" s="0"/>
      <c r="E22" s="0"/>
      <c r="F22" s="0"/>
      <c r="G22" s="0"/>
      <c r="H22" s="0"/>
    </row>
    <row r="23" customFormat="false" ht="12.8" hidden="false" customHeight="false" outlineLevel="0" collapsed="false">
      <c r="A23" s="4" t="s">
        <v>20</v>
      </c>
      <c r="B23" s="10" t="n">
        <f aca="false">SQRT(B22)</f>
        <v>2.23606797749979</v>
      </c>
      <c r="C23" s="0"/>
      <c r="D23" s="0"/>
      <c r="E23" s="0"/>
      <c r="F23" s="0"/>
      <c r="G23" s="0"/>
      <c r="H23" s="0"/>
    </row>
    <row r="24" customFormat="false" ht="12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</row>
    <row r="28" customFormat="false" ht="14.15" hidden="false" customHeight="false" outlineLevel="0" collapsed="false">
      <c r="A28" s="16" t="s">
        <v>21</v>
      </c>
      <c r="B28" s="17"/>
      <c r="C28" s="17"/>
      <c r="D28" s="17"/>
      <c r="F28" s="16" t="s">
        <v>22</v>
      </c>
      <c r="G28" s="17"/>
      <c r="H28" s="17"/>
      <c r="I28" s="17"/>
      <c r="J28" s="17"/>
      <c r="K28" s="17"/>
    </row>
    <row r="29" customFormat="false" ht="12.8" hidden="false" customHeight="false" outlineLevel="0" collapsed="false">
      <c r="A29" s="0"/>
      <c r="B29" s="0"/>
      <c r="C29" s="0"/>
      <c r="D29" s="0"/>
      <c r="F29" s="0"/>
      <c r="G29" s="0"/>
      <c r="H29" s="0"/>
      <c r="I29" s="0"/>
      <c r="J29" s="0"/>
      <c r="K29" s="0"/>
    </row>
    <row r="30" customFormat="false" ht="12.8" hidden="false" customHeight="false" outlineLevel="0" collapsed="false">
      <c r="A30" s="0" t="s">
        <v>23</v>
      </c>
      <c r="B30" s="0" t="n">
        <v>5</v>
      </c>
      <c r="C30" s="0"/>
      <c r="D30" s="0"/>
      <c r="F30" s="0" t="s">
        <v>23</v>
      </c>
      <c r="G30" s="0" t="n">
        <v>5</v>
      </c>
      <c r="H30" s="0"/>
      <c r="I30" s="0"/>
      <c r="J30" s="0"/>
      <c r="K30" s="0"/>
    </row>
    <row r="31" customFormat="false" ht="12.8" hidden="false" customHeight="false" outlineLevel="0" collapsed="false">
      <c r="A31" s="0" t="s">
        <v>24</v>
      </c>
      <c r="B31" s="0" t="n">
        <v>0</v>
      </c>
      <c r="C31" s="0"/>
      <c r="D31" s="0"/>
      <c r="F31" s="0" t="s">
        <v>24</v>
      </c>
      <c r="G31" s="0" t="n">
        <v>0</v>
      </c>
      <c r="H31" s="0"/>
      <c r="I31" s="0"/>
      <c r="J31" s="0"/>
      <c r="K31" s="0"/>
    </row>
    <row r="32" customFormat="false" ht="12.8" hidden="false" customHeight="false" outlineLevel="0" collapsed="false">
      <c r="A32" s="0"/>
      <c r="B32" s="0"/>
      <c r="C32" s="0"/>
      <c r="D32" s="0"/>
      <c r="F32" s="18"/>
      <c r="G32" s="0"/>
      <c r="H32" s="0"/>
      <c r="I32" s="0"/>
      <c r="J32" s="0"/>
      <c r="K32" s="0"/>
    </row>
    <row r="33" customFormat="false" ht="12.8" hidden="false" customHeight="false" outlineLevel="0" collapsed="false">
      <c r="A33" s="19" t="s">
        <v>25</v>
      </c>
      <c r="B33" s="20" t="str">
        <f aca="false">IF(B30&gt;B31,"Gratter than reference value","Lower than reference value")</f>
        <v>Gratter than reference value</v>
      </c>
      <c r="C33" s="20"/>
      <c r="D33" s="20"/>
      <c r="F33" s="19" t="s">
        <v>25</v>
      </c>
      <c r="G33" s="20" t="str">
        <f aca="false">_xlfn.IFS(G30&gt;G31,"Gratter than reference value",G30=G31,"Equal to reference value",1, "Lower than reference value")</f>
        <v>Gratter than reference value</v>
      </c>
      <c r="H33" s="20"/>
      <c r="I33" s="20"/>
      <c r="J33" s="0"/>
      <c r="K33" s="0"/>
    </row>
    <row r="34" customFormat="false" ht="12.8" hidden="false" customHeight="false" outlineLevel="0" collapsed="false">
      <c r="A34" s="0"/>
      <c r="B34" s="0"/>
      <c r="C34" s="0"/>
      <c r="D34" s="0"/>
      <c r="F34" s="0"/>
      <c r="G34" s="0"/>
      <c r="H34" s="0"/>
      <c r="I34" s="0"/>
      <c r="J34" s="0"/>
      <c r="K34" s="0"/>
    </row>
    <row r="37" customFormat="false" ht="12.8" hidden="false" customHeight="false" outlineLevel="0" collapsed="false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customFormat="false" ht="12.8" hidden="false" customHeight="false" outlineLevel="0" collapsed="false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customFormat="false" ht="12.8" hidden="false" customHeight="false" outlineLevel="0" collapsed="false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DDDDDD"/>
    <pageSetUpPr fitToPage="false"/>
  </sheetPr>
  <dimension ref="A2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1" sqref="24:24 I23"/>
    </sheetView>
  </sheetViews>
  <sheetFormatPr defaultRowHeight="12.8" zeroHeight="false" outlineLevelRow="0" outlineLevelCol="0"/>
  <cols>
    <col collapsed="false" customWidth="true" hidden="false" outlineLevel="0" max="1" min="1" style="1" width="18.06"/>
    <col collapsed="false" customWidth="false" hidden="false" outlineLevel="0" max="257" min="2" style="1" width="11.49"/>
    <col collapsed="false" customWidth="false" hidden="false" outlineLevel="0" max="1025" min="258" style="0" width="11.49"/>
  </cols>
  <sheetData>
    <row r="2" customFormat="false" ht="15" hidden="false" customHeight="false" outlineLevel="0" collapsed="false">
      <c r="A2" s="23" t="s">
        <v>26</v>
      </c>
      <c r="B2" s="17"/>
      <c r="C2" s="17"/>
      <c r="D2" s="17"/>
      <c r="E2" s="17"/>
      <c r="F2" s="17"/>
      <c r="G2" s="17"/>
    </row>
    <row r="3" customFormat="false" ht="12.8" hidden="false" customHeight="false" outlineLevel="0" collapsed="false">
      <c r="A3" s="0"/>
      <c r="B3" s="0"/>
      <c r="C3" s="0"/>
      <c r="D3" s="0"/>
      <c r="E3" s="0"/>
      <c r="F3" s="0"/>
      <c r="G3" s="0"/>
    </row>
    <row r="4" customFormat="false" ht="12.8" hidden="false" customHeight="false" outlineLevel="0" collapsed="false">
      <c r="A4" s="24" t="s">
        <v>27</v>
      </c>
      <c r="B4" s="24" t="s">
        <v>28</v>
      </c>
      <c r="C4" s="0"/>
      <c r="D4" s="0"/>
      <c r="E4" s="25" t="s">
        <v>29</v>
      </c>
      <c r="F4" s="25" t="s">
        <v>30</v>
      </c>
      <c r="G4" s="0"/>
    </row>
    <row r="5" customFormat="false" ht="12.8" hidden="false" customHeight="false" outlineLevel="0" collapsed="false">
      <c r="A5" s="26" t="n">
        <v>0.015</v>
      </c>
      <c r="B5" s="27" t="n">
        <v>0.0106</v>
      </c>
      <c r="C5" s="0"/>
      <c r="D5" s="28" t="s">
        <v>29</v>
      </c>
      <c r="E5" s="10" t="n">
        <f aca="false" t="array" ref="E5:F9">LINEST(B5:B10,A5:A10,1,1)</f>
        <v>0.443100158982512</v>
      </c>
      <c r="F5" s="29" t="n">
        <v>0.00213815580286169</v>
      </c>
      <c r="G5" s="28" t="s">
        <v>30</v>
      </c>
    </row>
    <row r="6" customFormat="false" ht="12.8" hidden="false" customHeight="false" outlineLevel="0" collapsed="false">
      <c r="A6" s="26" t="n">
        <v>0.03</v>
      </c>
      <c r="B6" s="27" t="n">
        <v>0.0148</v>
      </c>
      <c r="C6" s="0"/>
      <c r="D6" s="28" t="s">
        <v>31</v>
      </c>
      <c r="E6" s="10" t="n">
        <v>0.0142994142261663</v>
      </c>
      <c r="F6" s="29" t="n">
        <v>0.00114544169192807</v>
      </c>
      <c r="G6" s="28" t="s">
        <v>32</v>
      </c>
    </row>
    <row r="7" customFormat="false" ht="12.8" hidden="false" customHeight="false" outlineLevel="0" collapsed="false">
      <c r="A7" s="26" t="n">
        <v>0.05</v>
      </c>
      <c r="B7" s="27" t="n">
        <v>0.0223</v>
      </c>
      <c r="C7" s="0"/>
      <c r="D7" s="28" t="s">
        <v>33</v>
      </c>
      <c r="E7" s="0" t="n">
        <v>0.995851536518289</v>
      </c>
      <c r="F7" s="0" t="n">
        <v>0.00146409057379217</v>
      </c>
      <c r="G7" s="28" t="s">
        <v>34</v>
      </c>
    </row>
    <row r="8" customFormat="false" ht="12.8" hidden="false" customHeight="false" outlineLevel="0" collapsed="false">
      <c r="A8" s="26" t="n">
        <v>0.075</v>
      </c>
      <c r="B8" s="27" t="n">
        <v>0.0352</v>
      </c>
      <c r="C8" s="0"/>
      <c r="D8" s="28" t="s">
        <v>35</v>
      </c>
      <c r="E8" s="0" t="n">
        <v>960.212416870625</v>
      </c>
      <c r="F8" s="0" t="n">
        <v>4</v>
      </c>
      <c r="G8" s="28" t="s">
        <v>36</v>
      </c>
    </row>
    <row r="9" customFormat="false" ht="12.8" hidden="false" customHeight="false" outlineLevel="0" collapsed="false">
      <c r="A9" s="26" t="n">
        <v>0.105</v>
      </c>
      <c r="B9" s="27" t="n">
        <v>0.0496</v>
      </c>
      <c r="C9" s="0"/>
      <c r="D9" s="28" t="s">
        <v>37</v>
      </c>
      <c r="E9" s="0" t="n">
        <v>0.00205827408850026</v>
      </c>
      <c r="F9" s="0" t="n">
        <v>8.57424483306838E-006</v>
      </c>
      <c r="G9" s="28" t="s">
        <v>38</v>
      </c>
    </row>
    <row r="10" customFormat="false" ht="12.8" hidden="false" customHeight="false" outlineLevel="0" collapsed="false">
      <c r="A10" s="30" t="n">
        <v>0.135</v>
      </c>
      <c r="B10" s="31" t="n">
        <v>0.062</v>
      </c>
      <c r="C10" s="0"/>
      <c r="D10" s="0"/>
      <c r="E10" s="0"/>
      <c r="F10" s="0"/>
      <c r="G10" s="0"/>
    </row>
    <row r="11" customFormat="false" ht="12.8" hidden="false" customHeight="false" outlineLevel="0" collapsed="false">
      <c r="A11" s="0"/>
      <c r="B11" s="0"/>
      <c r="C11" s="0"/>
      <c r="D11" s="0"/>
      <c r="E11" s="0"/>
      <c r="F11" s="0"/>
      <c r="G11" s="0"/>
    </row>
    <row r="14" customFormat="false" ht="15" hidden="false" customHeight="false" outlineLevel="0" collapsed="false">
      <c r="A14" s="23" t="s">
        <v>39</v>
      </c>
      <c r="B14" s="17"/>
      <c r="C14" s="17"/>
      <c r="D14" s="17"/>
      <c r="E14" s="17"/>
      <c r="F14" s="17"/>
      <c r="G14" s="17"/>
    </row>
    <row r="15" customFormat="false" ht="12.8" hidden="false" customHeight="false" outlineLevel="0" collapsed="false">
      <c r="A15" s="0"/>
      <c r="B15" s="0"/>
      <c r="C15" s="0"/>
      <c r="D15" s="0"/>
      <c r="E15" s="0"/>
      <c r="F15" s="0"/>
      <c r="G15" s="0"/>
    </row>
    <row r="16" customFormat="false" ht="12.8" hidden="false" customHeight="false" outlineLevel="0" collapsed="false">
      <c r="A16" s="24" t="s">
        <v>27</v>
      </c>
      <c r="B16" s="24" t="s">
        <v>28</v>
      </c>
      <c r="C16" s="0"/>
      <c r="D16" s="0"/>
      <c r="E16" s="25" t="s">
        <v>29</v>
      </c>
      <c r="F16" s="0"/>
      <c r="G16" s="0"/>
    </row>
    <row r="17" customFormat="false" ht="12.8" hidden="false" customHeight="false" outlineLevel="0" collapsed="false">
      <c r="A17" s="26" t="n">
        <v>0.015</v>
      </c>
      <c r="B17" s="27" t="n">
        <v>0.0106</v>
      </c>
      <c r="C17" s="0"/>
      <c r="D17" s="28" t="s">
        <v>29</v>
      </c>
      <c r="E17" s="10" t="n">
        <f aca="false" t="array" ref="E17:F21">LINEST(B17:B22,A17:A22,0,1)</f>
        <v>0.46587012987013</v>
      </c>
      <c r="F17" s="29" t="n">
        <v>0</v>
      </c>
      <c r="G17" s="28"/>
    </row>
    <row r="18" customFormat="false" ht="12.8" hidden="false" customHeight="false" outlineLevel="0" collapsed="false">
      <c r="A18" s="26" t="n">
        <v>0.03</v>
      </c>
      <c r="B18" s="27" t="n">
        <v>0.0148</v>
      </c>
      <c r="C18" s="0"/>
      <c r="D18" s="28" t="s">
        <v>31</v>
      </c>
      <c r="E18" s="10" t="n">
        <v>0.00912918842479046</v>
      </c>
      <c r="F18" s="29" t="e">
        <v>#N/A</v>
      </c>
      <c r="G18" s="28"/>
    </row>
    <row r="19" customFormat="false" ht="12.8" hidden="false" customHeight="false" outlineLevel="0" collapsed="false">
      <c r="A19" s="26" t="n">
        <v>0.05</v>
      </c>
      <c r="B19" s="27" t="n">
        <v>0.0223</v>
      </c>
      <c r="C19" s="0"/>
      <c r="D19" s="28" t="s">
        <v>33</v>
      </c>
      <c r="E19" s="0" t="n">
        <v>0.998083664423523</v>
      </c>
      <c r="F19" s="0" t="n">
        <v>0.00179127611770775</v>
      </c>
      <c r="G19" s="28" t="s">
        <v>34</v>
      </c>
    </row>
    <row r="20" customFormat="false" ht="12.8" hidden="false" customHeight="false" outlineLevel="0" collapsed="false">
      <c r="A20" s="26" t="n">
        <v>0.075</v>
      </c>
      <c r="B20" s="27" t="n">
        <v>0.0352</v>
      </c>
      <c r="C20" s="0"/>
      <c r="D20" s="28" t="s">
        <v>35</v>
      </c>
      <c r="E20" s="0" t="n">
        <v>2604.14636318157</v>
      </c>
      <c r="F20" s="0" t="n">
        <v>5</v>
      </c>
      <c r="G20" s="28" t="s">
        <v>36</v>
      </c>
    </row>
    <row r="21" customFormat="false" ht="12.8" hidden="false" customHeight="false" outlineLevel="0" collapsed="false">
      <c r="A21" s="26" t="n">
        <v>0.105</v>
      </c>
      <c r="B21" s="27" t="n">
        <v>0.0496</v>
      </c>
      <c r="C21" s="0"/>
      <c r="D21" s="28" t="s">
        <v>37</v>
      </c>
      <c r="E21" s="0" t="n">
        <v>0.00835584664935065</v>
      </c>
      <c r="F21" s="0" t="n">
        <v>1.60433506493507E-005</v>
      </c>
      <c r="G21" s="28" t="s">
        <v>38</v>
      </c>
    </row>
    <row r="22" customFormat="false" ht="12.8" hidden="false" customHeight="false" outlineLevel="0" collapsed="false">
      <c r="A22" s="30" t="n">
        <v>0.135</v>
      </c>
      <c r="B22" s="31" t="n">
        <v>0.062</v>
      </c>
      <c r="C22" s="0"/>
      <c r="D22" s="0"/>
      <c r="E22" s="0"/>
      <c r="F22" s="0"/>
      <c r="G22" s="0"/>
    </row>
    <row r="23" customFormat="false" ht="12.8" hidden="false" customHeight="false" outlineLevel="0" collapsed="false">
      <c r="A23" s="0"/>
      <c r="B23" s="0"/>
      <c r="C23" s="0"/>
      <c r="D23" s="0"/>
      <c r="E23" s="0"/>
      <c r="F23" s="0"/>
      <c r="G23" s="0"/>
    </row>
    <row r="26" customFormat="false" ht="15" hidden="false" customHeight="false" outlineLevel="0" collapsed="false">
      <c r="A26" s="23" t="s">
        <v>40</v>
      </c>
      <c r="B26" s="17"/>
      <c r="C26" s="17"/>
      <c r="D26" s="17"/>
      <c r="E26" s="17"/>
      <c r="F26" s="17"/>
      <c r="G26" s="17"/>
      <c r="H26" s="17"/>
      <c r="I26" s="17"/>
    </row>
    <row r="27" customFormat="false" ht="12.8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</row>
    <row r="28" customFormat="false" ht="12.8" hidden="false" customHeight="false" outlineLevel="0" collapsed="false">
      <c r="A28" s="24" t="s">
        <v>27</v>
      </c>
      <c r="B28" s="32" t="s">
        <v>41</v>
      </c>
      <c r="C28" s="24" t="s">
        <v>28</v>
      </c>
      <c r="D28" s="0"/>
      <c r="E28" s="0"/>
      <c r="F28" s="25" t="s">
        <v>42</v>
      </c>
      <c r="G28" s="25" t="s">
        <v>29</v>
      </c>
      <c r="H28" s="25" t="s">
        <v>30</v>
      </c>
      <c r="I28" s="0"/>
    </row>
    <row r="29" customFormat="false" ht="12.8" hidden="false" customHeight="false" outlineLevel="0" collapsed="false">
      <c r="A29" s="26" t="n">
        <v>0.015</v>
      </c>
      <c r="B29" s="33" t="n">
        <f aca="false">A29^2</f>
        <v>0.000225</v>
      </c>
      <c r="C29" s="27" t="n">
        <v>0.0106</v>
      </c>
      <c r="D29" s="0"/>
      <c r="E29" s="28" t="s">
        <v>42</v>
      </c>
      <c r="F29" s="34" t="n">
        <f aca="false" t="array" ref="F29:H33">LINEST(C29:C34,A29:B34,1,1)</f>
        <v>0.419090507858375</v>
      </c>
      <c r="G29" s="10" t="n">
        <v>0.38055972890282</v>
      </c>
      <c r="H29" s="29" t="n">
        <v>0.00372258776621608</v>
      </c>
      <c r="I29" s="28" t="s">
        <v>30</v>
      </c>
    </row>
    <row r="30" customFormat="false" ht="12.8" hidden="false" customHeight="false" outlineLevel="0" collapsed="false">
      <c r="A30" s="26" t="n">
        <v>0.03</v>
      </c>
      <c r="B30" s="33" t="n">
        <f aca="false">A30^2</f>
        <v>0.0009</v>
      </c>
      <c r="C30" s="27" t="n">
        <v>0.0148</v>
      </c>
      <c r="D30" s="0"/>
      <c r="E30" s="28" t="s">
        <v>43</v>
      </c>
      <c r="F30" s="34" t="n">
        <v>0.424890986277302</v>
      </c>
      <c r="G30" s="10" t="n">
        <v>0.0650091796216157</v>
      </c>
      <c r="H30" s="29" t="n">
        <v>0.0019751934831266</v>
      </c>
      <c r="I30" s="28" t="s">
        <v>32</v>
      </c>
    </row>
    <row r="31" customFormat="false" ht="12.8" hidden="false" customHeight="false" outlineLevel="0" collapsed="false">
      <c r="A31" s="26" t="n">
        <v>0.05</v>
      </c>
      <c r="B31" s="33" t="n">
        <f aca="false">A31^2</f>
        <v>0.0025</v>
      </c>
      <c r="C31" s="27" t="n">
        <v>0.0223</v>
      </c>
      <c r="D31" s="0"/>
      <c r="E31" s="28" t="s">
        <v>33</v>
      </c>
      <c r="F31" s="0" t="n">
        <v>0.996867415814332</v>
      </c>
      <c r="G31" s="0" t="n">
        <v>0.00146907866855101</v>
      </c>
      <c r="H31" s="0" t="e">
        <v>#N/A</v>
      </c>
      <c r="I31" s="28" t="s">
        <v>34</v>
      </c>
    </row>
    <row r="32" customFormat="false" ht="12.8" hidden="false" customHeight="false" outlineLevel="0" collapsed="false">
      <c r="A32" s="26" t="n">
        <v>0.075</v>
      </c>
      <c r="B32" s="33" t="n">
        <f aca="false">A32^2</f>
        <v>0.005625</v>
      </c>
      <c r="C32" s="27" t="n">
        <v>0.0352</v>
      </c>
      <c r="D32" s="0"/>
      <c r="E32" s="28" t="s">
        <v>35</v>
      </c>
      <c r="F32" s="0" t="n">
        <v>477.337889453243</v>
      </c>
      <c r="G32" s="0" t="n">
        <v>3</v>
      </c>
      <c r="H32" s="0" t="e">
        <v>#N/A</v>
      </c>
      <c r="I32" s="28" t="s">
        <v>36</v>
      </c>
    </row>
    <row r="33" customFormat="false" ht="12.8" hidden="false" customHeight="false" outlineLevel="0" collapsed="false">
      <c r="A33" s="26" t="n">
        <v>0.105</v>
      </c>
      <c r="B33" s="33" t="n">
        <f aca="false">A33^2</f>
        <v>0.011025</v>
      </c>
      <c r="C33" s="27" t="n">
        <v>0.0496</v>
      </c>
      <c r="D33" s="0"/>
      <c r="E33" s="28" t="s">
        <v>37</v>
      </c>
      <c r="F33" s="0" t="n">
        <v>0.00206037375693016</v>
      </c>
      <c r="G33" s="0" t="n">
        <v>6.47457640317482E-006</v>
      </c>
      <c r="H33" s="0" t="e">
        <v>#N/A</v>
      </c>
      <c r="I33" s="28" t="s">
        <v>38</v>
      </c>
    </row>
    <row r="34" customFormat="false" ht="12.8" hidden="false" customHeight="false" outlineLevel="0" collapsed="false">
      <c r="A34" s="30" t="n">
        <v>0.135</v>
      </c>
      <c r="B34" s="35" t="n">
        <f aca="false">A34^2</f>
        <v>0.018225</v>
      </c>
      <c r="C34" s="31" t="n">
        <v>0.062</v>
      </c>
      <c r="D34" s="0"/>
      <c r="E34" s="0"/>
      <c r="F34" s="0"/>
      <c r="G34" s="0"/>
      <c r="H34" s="0"/>
      <c r="I34" s="0"/>
    </row>
    <row r="35" customFormat="false" ht="12.8" hidden="false" customHeight="false" outlineLevel="0" collapsed="false">
      <c r="A35" s="0" t="s">
        <v>44</v>
      </c>
      <c r="B35" s="0"/>
      <c r="C35" s="0"/>
      <c r="D35" s="0"/>
      <c r="E35" s="0"/>
      <c r="F35" s="0"/>
      <c r="G35" s="0"/>
      <c r="H35" s="0"/>
      <c r="I35" s="0" t="s">
        <v>45</v>
      </c>
    </row>
    <row r="38" customFormat="false" ht="12.8" hidden="false" customHeight="false" outlineLevel="0" collapsed="false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customFormat="false" ht="12.8" hidden="false" customHeight="false" outlineLevel="0" collapsed="false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customFormat="false" ht="12.8" hidden="false" customHeight="false" outlineLevel="0" collapsed="false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B2B2B2"/>
    <pageSetUpPr fitToPage="false"/>
  </sheetPr>
  <dimension ref="A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1" sqref="24:24 I18"/>
    </sheetView>
  </sheetViews>
  <sheetFormatPr defaultRowHeight="12.8" zeroHeight="false" outlineLevelRow="0" outlineLevelCol="0"/>
  <cols>
    <col collapsed="false" customWidth="false" hidden="false" outlineLevel="0" max="257" min="1" style="1" width="11.49"/>
    <col collapsed="false" customWidth="false" hidden="false" outlineLevel="0" max="1025" min="258" style="0" width="11.49"/>
  </cols>
  <sheetData>
    <row r="1" customFormat="false" ht="15" hidden="false" customHeight="false" outlineLevel="0" collapsed="false">
      <c r="A1" s="14" t="s">
        <v>46</v>
      </c>
      <c r="B1" s="36"/>
      <c r="C1" s="36"/>
      <c r="D1" s="36"/>
      <c r="E1" s="36"/>
      <c r="F1" s="36"/>
    </row>
    <row r="2" customFormat="false" ht="14.65" hidden="false" customHeight="false" outlineLevel="0" collapsed="false">
      <c r="A2" s="0"/>
      <c r="B2" s="0"/>
      <c r="C2" s="0"/>
      <c r="D2" s="0"/>
      <c r="E2" s="0"/>
      <c r="F2" s="0"/>
    </row>
    <row r="3" customFormat="false" ht="14.65" hidden="false" customHeight="false" outlineLevel="0" collapsed="false">
      <c r="A3" s="37" t="s">
        <v>47</v>
      </c>
      <c r="B3" s="37"/>
      <c r="C3" s="0"/>
      <c r="D3" s="38" t="s">
        <v>48</v>
      </c>
      <c r="E3" s="38"/>
      <c r="F3" s="0"/>
    </row>
    <row r="4" customFormat="false" ht="14.65" hidden="false" customHeight="false" outlineLevel="0" collapsed="false">
      <c r="A4" s="0" t="s">
        <v>49</v>
      </c>
      <c r="B4" s="0" t="n">
        <v>0.05</v>
      </c>
      <c r="C4" s="0"/>
      <c r="D4" s="0" t="s">
        <v>50</v>
      </c>
      <c r="E4" s="0" t="n">
        <v>2.02</v>
      </c>
      <c r="F4" s="0"/>
    </row>
    <row r="5" customFormat="false" ht="14.65" hidden="false" customHeight="false" outlineLevel="0" collapsed="false">
      <c r="A5" s="0" t="s">
        <v>36</v>
      </c>
      <c r="B5" s="0" t="n">
        <v>5</v>
      </c>
      <c r="C5" s="0"/>
      <c r="D5" s="0" t="s">
        <v>36</v>
      </c>
      <c r="E5" s="0" t="n">
        <v>5</v>
      </c>
      <c r="F5" s="0"/>
    </row>
    <row r="6" customFormat="false" ht="14.65" hidden="false" customHeight="false" outlineLevel="0" collapsed="false">
      <c r="A6" s="3" t="s">
        <v>51</v>
      </c>
      <c r="B6" s="39" t="n">
        <f aca="false">TINV(B4,B5)</f>
        <v>2.57058183563632</v>
      </c>
      <c r="C6" s="0"/>
      <c r="D6" s="3" t="s">
        <v>51</v>
      </c>
      <c r="E6" s="40" t="n">
        <f aca="false">TDIST(E4,E5,2)</f>
        <v>0.0993702870156268</v>
      </c>
      <c r="F6" s="0"/>
    </row>
    <row r="7" customFormat="false" ht="14.65" hidden="false" customHeight="false" outlineLevel="0" collapsed="false">
      <c r="A7" s="3" t="s">
        <v>52</v>
      </c>
      <c r="B7" s="39" t="n">
        <f aca="false">TINV(2*B4,B5)</f>
        <v>2.01504837333303</v>
      </c>
      <c r="C7" s="0"/>
      <c r="D7" s="3" t="s">
        <v>52</v>
      </c>
      <c r="E7" s="40" t="n">
        <f aca="false">TDIST(E4,E5,1)</f>
        <v>0.0496851435078134</v>
      </c>
      <c r="F7" s="0"/>
    </row>
    <row r="8" customFormat="false" ht="14.65" hidden="false" customHeight="false" outlineLevel="0" collapsed="false">
      <c r="A8" s="0"/>
      <c r="B8" s="0"/>
      <c r="C8" s="0"/>
      <c r="D8" s="0"/>
      <c r="E8" s="0"/>
      <c r="F8" s="0"/>
    </row>
    <row r="11" customFormat="false" ht="15" hidden="false" customHeight="false" outlineLevel="0" collapsed="false">
      <c r="A11" s="14" t="s">
        <v>53</v>
      </c>
      <c r="B11" s="36"/>
      <c r="C11" s="36"/>
      <c r="D11" s="36"/>
      <c r="E11" s="36"/>
      <c r="F11" s="36"/>
    </row>
    <row r="12" customFormat="false" ht="14.65" hidden="false" customHeight="false" outlineLevel="0" collapsed="false">
      <c r="A12" s="0"/>
      <c r="B12" s="0"/>
      <c r="C12" s="0"/>
      <c r="D12" s="0"/>
      <c r="E12" s="0"/>
      <c r="F12" s="0"/>
    </row>
    <row r="13" customFormat="false" ht="14.65" hidden="false" customHeight="false" outlineLevel="0" collapsed="false">
      <c r="A13" s="37" t="s">
        <v>47</v>
      </c>
      <c r="B13" s="37"/>
      <c r="C13" s="0"/>
      <c r="D13" s="38" t="s">
        <v>48</v>
      </c>
      <c r="E13" s="38"/>
      <c r="F13" s="0"/>
    </row>
    <row r="14" customFormat="false" ht="14.65" hidden="false" customHeight="false" outlineLevel="0" collapsed="false">
      <c r="A14" s="0" t="s">
        <v>49</v>
      </c>
      <c r="B14" s="0" t="n">
        <v>0.05</v>
      </c>
      <c r="C14" s="0"/>
      <c r="D14" s="0" t="s">
        <v>50</v>
      </c>
      <c r="E14" s="0" t="n">
        <v>6.26</v>
      </c>
      <c r="F14" s="0"/>
    </row>
    <row r="15" customFormat="false" ht="14.65" hidden="false" customHeight="false" outlineLevel="0" collapsed="false">
      <c r="A15" s="0" t="s">
        <v>54</v>
      </c>
      <c r="B15" s="0" t="n">
        <v>5</v>
      </c>
      <c r="C15" s="0"/>
      <c r="D15" s="0" t="s">
        <v>54</v>
      </c>
      <c r="E15" s="0" t="n">
        <v>5</v>
      </c>
      <c r="F15" s="0"/>
    </row>
    <row r="16" customFormat="false" ht="14.65" hidden="false" customHeight="false" outlineLevel="0" collapsed="false">
      <c r="A16" s="0" t="s">
        <v>55</v>
      </c>
      <c r="B16" s="0" t="n">
        <v>4</v>
      </c>
      <c r="C16" s="0"/>
      <c r="D16" s="0" t="s">
        <v>55</v>
      </c>
      <c r="E16" s="0" t="n">
        <v>4</v>
      </c>
      <c r="F16" s="0"/>
    </row>
    <row r="17" customFormat="false" ht="14.65" hidden="false" customHeight="false" outlineLevel="0" collapsed="false">
      <c r="A17" s="3" t="s">
        <v>51</v>
      </c>
      <c r="B17" s="39" t="n">
        <f aca="false">FINV(B14,B15,B16)</f>
        <v>6.25605650216089</v>
      </c>
      <c r="C17" s="0"/>
      <c r="D17" s="3" t="s">
        <v>51</v>
      </c>
      <c r="E17" s="40" t="n">
        <f aca="false">FDIST(E14,E15,E16)</f>
        <v>0.0499475614460816</v>
      </c>
      <c r="F17" s="0"/>
    </row>
    <row r="18" customFormat="false" ht="14.65" hidden="false" customHeight="false" outlineLevel="0" collapsed="false">
      <c r="A18" s="3" t="s">
        <v>52</v>
      </c>
      <c r="B18" s="39" t="n">
        <f aca="false">FINV(B14/2,B15,B16)</f>
        <v>9.36447081580829</v>
      </c>
      <c r="C18" s="0"/>
      <c r="D18" s="3" t="s">
        <v>52</v>
      </c>
      <c r="E18" s="40" t="n">
        <f aca="false">2*FDIST(E14,E15,E16)</f>
        <v>0.0998951228921633</v>
      </c>
      <c r="F18" s="0"/>
    </row>
    <row r="19" customFormat="false" ht="14.65" hidden="false" customHeight="false" outlineLevel="0" collapsed="false">
      <c r="A19" s="0"/>
      <c r="B19" s="0"/>
      <c r="C19" s="0"/>
      <c r="D19" s="0"/>
      <c r="E19" s="0"/>
      <c r="F19" s="0"/>
    </row>
    <row r="22" customFormat="false" ht="15" hidden="false" customHeight="false" outlineLevel="0" collapsed="false">
      <c r="A22" s="14" t="s">
        <v>56</v>
      </c>
      <c r="B22" s="36"/>
      <c r="C22" s="36"/>
      <c r="D22" s="36"/>
      <c r="E22" s="36"/>
      <c r="F22" s="36"/>
    </row>
    <row r="23" customFormat="false" ht="14.65" hidden="false" customHeight="false" outlineLevel="0" collapsed="false">
      <c r="A23" s="0"/>
      <c r="B23" s="0"/>
      <c r="C23" s="0"/>
      <c r="D23" s="0"/>
      <c r="E23" s="0"/>
      <c r="F23" s="0"/>
    </row>
    <row r="24" customFormat="false" ht="14.65" hidden="false" customHeight="false" outlineLevel="0" collapsed="false">
      <c r="A24" s="37" t="s">
        <v>47</v>
      </c>
      <c r="B24" s="37"/>
      <c r="C24" s="0"/>
      <c r="D24" s="38" t="s">
        <v>48</v>
      </c>
      <c r="E24" s="38"/>
      <c r="F24" s="0"/>
    </row>
    <row r="25" customFormat="false" ht="14.65" hidden="false" customHeight="false" outlineLevel="0" collapsed="false">
      <c r="A25" s="0" t="s">
        <v>49</v>
      </c>
      <c r="B25" s="0" t="n">
        <v>0.05</v>
      </c>
      <c r="C25" s="0"/>
      <c r="D25" s="0" t="s">
        <v>50</v>
      </c>
      <c r="E25" s="0" t="n">
        <v>11.07</v>
      </c>
      <c r="F25" s="0"/>
    </row>
    <row r="26" customFormat="false" ht="14.65" hidden="false" customHeight="false" outlineLevel="0" collapsed="false">
      <c r="A26" s="0" t="s">
        <v>36</v>
      </c>
      <c r="B26" s="0" t="n">
        <v>5</v>
      </c>
      <c r="C26" s="0"/>
      <c r="D26" s="0" t="s">
        <v>36</v>
      </c>
      <c r="E26" s="0" t="n">
        <v>5</v>
      </c>
      <c r="F26" s="0"/>
    </row>
    <row r="27" customFormat="false" ht="14.65" hidden="false" customHeight="false" outlineLevel="0" collapsed="false">
      <c r="A27" s="3" t="s">
        <v>51</v>
      </c>
      <c r="B27" s="39" t="n">
        <f aca="false">CHIINV(B25,B26)</f>
        <v>11.0704976935164</v>
      </c>
      <c r="C27" s="0"/>
      <c r="D27" s="3" t="s">
        <v>51</v>
      </c>
      <c r="E27" s="40" t="n">
        <f aca="false">CHIDIST(E25,E26)</f>
        <v>0.0500096186224054</v>
      </c>
      <c r="F27" s="0"/>
    </row>
    <row r="28" customFormat="false" ht="14.65" hidden="false" customHeight="false" outlineLevel="0" collapsed="false">
      <c r="A28" s="3" t="s">
        <v>52</v>
      </c>
      <c r="B28" s="39" t="n">
        <f aca="false">CHIINV(B25/2,B26)</f>
        <v>12.83250199403</v>
      </c>
      <c r="C28" s="0"/>
      <c r="D28" s="3" t="s">
        <v>52</v>
      </c>
      <c r="E28" s="40" t="n">
        <f aca="false">2*CHIDIST(E25,E26)</f>
        <v>0.100019237244811</v>
      </c>
      <c r="F28" s="0"/>
    </row>
    <row r="29" customFormat="false" ht="14.65" hidden="false" customHeight="false" outlineLevel="0" collapsed="false">
      <c r="A29" s="0"/>
      <c r="B29" s="0"/>
      <c r="C29" s="0"/>
      <c r="D29" s="0"/>
      <c r="E29" s="0"/>
      <c r="F29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24:24 A2"/>
    </sheetView>
  </sheetViews>
  <sheetFormatPr defaultRowHeight="14.6" zeroHeight="false" outlineLevelRow="0" outlineLevelCol="0"/>
  <cols>
    <col collapsed="false" customWidth="true" hidden="false" outlineLevel="0" max="257" min="1" style="1" width="6.93"/>
    <col collapsed="false" customWidth="true" hidden="false" outlineLevel="0" max="1025" min="258" style="0" width="6.93"/>
  </cols>
  <sheetData>
    <row r="1" customFormat="false" ht="14.6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5" hidden="false" customHeight="false" outlineLevel="0" collapsed="false">
      <c r="A2" s="41" t="s">
        <v>57</v>
      </c>
      <c r="B2" s="42"/>
      <c r="C2" s="42"/>
      <c r="D2" s="42"/>
      <c r="E2" s="42"/>
      <c r="F2" s="42"/>
      <c r="G2" s="42"/>
      <c r="H2" s="42"/>
      <c r="I2" s="42"/>
      <c r="J2" s="0"/>
      <c r="K2" s="0"/>
    </row>
    <row r="3" customFormat="false" ht="14.6" hidden="false" customHeight="false" outlineLevel="0" collapsed="false">
      <c r="A3" s="43" t="s">
        <v>58</v>
      </c>
      <c r="B3" s="44" t="s">
        <v>59</v>
      </c>
      <c r="C3" s="45" t="s">
        <v>60</v>
      </c>
      <c r="D3" s="43" t="s">
        <v>58</v>
      </c>
      <c r="E3" s="44" t="s">
        <v>59</v>
      </c>
      <c r="F3" s="45" t="s">
        <v>60</v>
      </c>
      <c r="G3" s="43" t="s">
        <v>58</v>
      </c>
      <c r="H3" s="44" t="s">
        <v>59</v>
      </c>
      <c r="I3" s="45" t="s">
        <v>60</v>
      </c>
      <c r="J3" s="0"/>
      <c r="K3" s="0"/>
    </row>
    <row r="4" customFormat="false" ht="14.6" hidden="false" customHeight="false" outlineLevel="0" collapsed="false">
      <c r="A4" s="46" t="n">
        <v>3</v>
      </c>
      <c r="B4" s="47" t="n">
        <v>1.154</v>
      </c>
      <c r="C4" s="48" t="n">
        <v>1.155</v>
      </c>
      <c r="D4" s="46" t="n">
        <v>15</v>
      </c>
      <c r="E4" s="47" t="n">
        <v>2.548</v>
      </c>
      <c r="F4" s="48" t="n">
        <v>2.806</v>
      </c>
      <c r="G4" s="46" t="n">
        <v>80</v>
      </c>
      <c r="H4" s="47" t="n">
        <v>3.306</v>
      </c>
      <c r="I4" s="48" t="n">
        <v>3.673</v>
      </c>
      <c r="J4" s="0"/>
      <c r="K4" s="0"/>
    </row>
    <row r="5" customFormat="false" ht="14.6" hidden="false" customHeight="false" outlineLevel="0" collapsed="false">
      <c r="A5" s="46" t="n">
        <v>4</v>
      </c>
      <c r="B5" s="47" t="n">
        <v>1.481</v>
      </c>
      <c r="C5" s="48" t="n">
        <v>1.496</v>
      </c>
      <c r="D5" s="46" t="n">
        <v>16</v>
      </c>
      <c r="E5" s="47" t="n">
        <v>2.586</v>
      </c>
      <c r="F5" s="48" t="n">
        <v>2.852</v>
      </c>
      <c r="G5" s="46" t="n">
        <v>90</v>
      </c>
      <c r="H5" s="47" t="n">
        <v>3.348</v>
      </c>
      <c r="I5" s="48" t="n">
        <v>3.716</v>
      </c>
      <c r="J5" s="0"/>
      <c r="K5" s="0"/>
    </row>
    <row r="6" customFormat="false" ht="14.6" hidden="false" customHeight="false" outlineLevel="0" collapsed="false">
      <c r="A6" s="46" t="n">
        <v>5</v>
      </c>
      <c r="B6" s="47" t="n">
        <v>1.715</v>
      </c>
      <c r="C6" s="48" t="n">
        <v>1.764</v>
      </c>
      <c r="D6" s="46" t="n">
        <v>17</v>
      </c>
      <c r="E6" s="47" t="n">
        <v>2.62</v>
      </c>
      <c r="F6" s="48" t="n">
        <v>2.894</v>
      </c>
      <c r="G6" s="46" t="n">
        <v>100</v>
      </c>
      <c r="H6" s="47" t="n">
        <v>3.384</v>
      </c>
      <c r="I6" s="48" t="n">
        <v>3.754</v>
      </c>
      <c r="J6" s="0"/>
      <c r="K6" s="0"/>
    </row>
    <row r="7" customFormat="false" ht="14.6" hidden="false" customHeight="false" outlineLevel="0" collapsed="false">
      <c r="A7" s="46" t="n">
        <v>6</v>
      </c>
      <c r="B7" s="47" t="n">
        <v>1.887</v>
      </c>
      <c r="C7" s="48" t="n">
        <v>1.973</v>
      </c>
      <c r="D7" s="46" t="n">
        <v>18</v>
      </c>
      <c r="E7" s="47" t="n">
        <v>2.652</v>
      </c>
      <c r="F7" s="48" t="n">
        <v>2.933</v>
      </c>
      <c r="G7" s="46" t="n">
        <v>120</v>
      </c>
      <c r="H7" s="47" t="n">
        <v>3.445</v>
      </c>
      <c r="I7" s="48" t="n">
        <v>3.817</v>
      </c>
      <c r="J7" s="0"/>
      <c r="K7" s="0"/>
    </row>
    <row r="8" customFormat="false" ht="14.6" hidden="false" customHeight="false" outlineLevel="0" collapsed="false">
      <c r="A8" s="49" t="n">
        <v>7</v>
      </c>
      <c r="B8" s="50" t="n">
        <v>2.02</v>
      </c>
      <c r="C8" s="51" t="n">
        <v>2.139</v>
      </c>
      <c r="D8" s="49" t="n">
        <v>19</v>
      </c>
      <c r="E8" s="50" t="n">
        <v>2.681</v>
      </c>
      <c r="F8" s="51" t="n">
        <v>2.968</v>
      </c>
      <c r="G8" s="49" t="n">
        <v>140</v>
      </c>
      <c r="H8" s="50" t="n">
        <v>3.495</v>
      </c>
      <c r="I8" s="51" t="n">
        <v>3.867</v>
      </c>
      <c r="J8" s="0"/>
      <c r="K8" s="0"/>
    </row>
    <row r="9" customFormat="false" ht="14.6" hidden="false" customHeight="false" outlineLevel="0" collapsed="false">
      <c r="A9" s="46" t="n">
        <v>8</v>
      </c>
      <c r="B9" s="47" t="n">
        <v>2.127</v>
      </c>
      <c r="C9" s="48" t="n">
        <v>2.274</v>
      </c>
      <c r="D9" s="46" t="n">
        <v>20</v>
      </c>
      <c r="E9" s="47" t="n">
        <v>2.708</v>
      </c>
      <c r="F9" s="48" t="n">
        <v>3.001</v>
      </c>
      <c r="G9" s="46" t="n">
        <v>160</v>
      </c>
      <c r="H9" s="47" t="n">
        <v>3.537</v>
      </c>
      <c r="I9" s="48" t="n">
        <v>3.91</v>
      </c>
      <c r="J9" s="0"/>
      <c r="K9" s="0"/>
    </row>
    <row r="10" customFormat="false" ht="14.6" hidden="false" customHeight="false" outlineLevel="0" collapsed="false">
      <c r="A10" s="46" t="n">
        <v>9</v>
      </c>
      <c r="B10" s="47" t="n">
        <v>2.215</v>
      </c>
      <c r="C10" s="48" t="n">
        <v>2.387</v>
      </c>
      <c r="D10" s="46" t="n">
        <v>25</v>
      </c>
      <c r="E10" s="47" t="n">
        <v>2.822</v>
      </c>
      <c r="F10" s="48" t="n">
        <v>3.135</v>
      </c>
      <c r="G10" s="46" t="n">
        <v>180</v>
      </c>
      <c r="H10" s="47" t="n">
        <v>3.574</v>
      </c>
      <c r="I10" s="48" t="n">
        <v>3.946</v>
      </c>
      <c r="J10" s="0"/>
      <c r="K10" s="0"/>
    </row>
    <row r="11" customFormat="false" ht="14.6" hidden="false" customHeight="false" outlineLevel="0" collapsed="false">
      <c r="A11" s="52" t="n">
        <v>10</v>
      </c>
      <c r="B11" s="53" t="n">
        <v>2.29</v>
      </c>
      <c r="C11" s="54" t="n">
        <v>2.482</v>
      </c>
      <c r="D11" s="52" t="n">
        <v>30</v>
      </c>
      <c r="E11" s="53" t="n">
        <v>2.909</v>
      </c>
      <c r="F11" s="54" t="n">
        <v>3.236</v>
      </c>
      <c r="G11" s="52" t="n">
        <v>200</v>
      </c>
      <c r="H11" s="53" t="n">
        <v>3.606</v>
      </c>
      <c r="I11" s="54" t="n">
        <v>3.978</v>
      </c>
      <c r="J11" s="0"/>
      <c r="K11" s="0"/>
    </row>
    <row r="12" customFormat="false" ht="14.6" hidden="false" customHeight="false" outlineLevel="0" collapsed="false">
      <c r="A12" s="46" t="n">
        <v>11</v>
      </c>
      <c r="B12" s="47" t="n">
        <v>2.355</v>
      </c>
      <c r="C12" s="48" t="n">
        <v>2.564</v>
      </c>
      <c r="D12" s="46" t="n">
        <v>40</v>
      </c>
      <c r="E12" s="47" t="n">
        <v>3.036</v>
      </c>
      <c r="F12" s="48" t="n">
        <v>3.381</v>
      </c>
      <c r="G12" s="46" t="n">
        <v>300</v>
      </c>
      <c r="H12" s="47" t="n">
        <v>3.724</v>
      </c>
      <c r="I12" s="48" t="n">
        <v>4.094</v>
      </c>
      <c r="J12" s="0"/>
      <c r="K12" s="0"/>
    </row>
    <row r="13" customFormat="false" ht="14.6" hidden="false" customHeight="false" outlineLevel="0" collapsed="false">
      <c r="A13" s="46" t="n">
        <v>12</v>
      </c>
      <c r="B13" s="47" t="n">
        <v>2.412</v>
      </c>
      <c r="C13" s="48" t="n">
        <v>2.636</v>
      </c>
      <c r="D13" s="46" t="n">
        <v>50</v>
      </c>
      <c r="E13" s="47" t="n">
        <v>3.128</v>
      </c>
      <c r="F13" s="48" t="n">
        <v>3.483</v>
      </c>
      <c r="G13" s="46" t="n">
        <v>400</v>
      </c>
      <c r="H13" s="47" t="n">
        <v>3.803</v>
      </c>
      <c r="I13" s="48" t="n">
        <v>4.171</v>
      </c>
      <c r="J13" s="0"/>
      <c r="K13" s="0"/>
    </row>
    <row r="14" customFormat="false" ht="14.6" hidden="false" customHeight="false" outlineLevel="0" collapsed="false">
      <c r="A14" s="46" t="n">
        <v>13</v>
      </c>
      <c r="B14" s="47" t="n">
        <v>2.462</v>
      </c>
      <c r="C14" s="48" t="n">
        <v>2.699</v>
      </c>
      <c r="D14" s="46" t="n">
        <v>60</v>
      </c>
      <c r="E14" s="47" t="n">
        <v>3.2</v>
      </c>
      <c r="F14" s="48" t="n">
        <v>3.56</v>
      </c>
      <c r="G14" s="46" t="n">
        <v>500</v>
      </c>
      <c r="H14" s="47" t="n">
        <v>3.863</v>
      </c>
      <c r="I14" s="48" t="n">
        <v>4.228</v>
      </c>
      <c r="J14" s="0"/>
      <c r="K14" s="0"/>
    </row>
    <row r="15" customFormat="false" ht="14.6" hidden="false" customHeight="false" outlineLevel="0" collapsed="false">
      <c r="A15" s="52" t="n">
        <v>14</v>
      </c>
      <c r="B15" s="53" t="n">
        <v>2.507</v>
      </c>
      <c r="C15" s="54" t="n">
        <v>2.755</v>
      </c>
      <c r="D15" s="52" t="n">
        <v>70</v>
      </c>
      <c r="E15" s="53" t="n">
        <v>3.258</v>
      </c>
      <c r="F15" s="54" t="n">
        <v>3.622</v>
      </c>
      <c r="G15" s="52" t="n">
        <v>600</v>
      </c>
      <c r="H15" s="53" t="n">
        <v>3.911</v>
      </c>
      <c r="I15" s="54" t="n">
        <v>4.274</v>
      </c>
      <c r="J15" s="0"/>
      <c r="K15" s="0"/>
    </row>
    <row r="16" customFormat="false" ht="14.6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1" sqref="24:24 A9"/>
    </sheetView>
  </sheetViews>
  <sheetFormatPr defaultRowHeight="14.6" zeroHeight="false" outlineLevelRow="0" outlineLevelCol="0"/>
  <cols>
    <col collapsed="false" customWidth="true" hidden="false" outlineLevel="0" max="257" min="1" style="1" width="9.59"/>
    <col collapsed="false" customWidth="true" hidden="false" outlineLevel="0" max="1025" min="258" style="0" width="9.59"/>
  </cols>
  <sheetData>
    <row r="1" customFormat="false" ht="14.65" hidden="false" customHeight="false" outlineLevel="0" collapsed="false"/>
    <row r="2" customFormat="false" ht="15" hidden="false" customHeight="false" outlineLevel="0" collapsed="false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2.8" hidden="false" customHeight="false" outlineLevel="0" collapsed="false">
      <c r="A3" s="55" t="n">
        <v>10.406</v>
      </c>
      <c r="B3" s="50" t="n">
        <v>9.48</v>
      </c>
      <c r="C3" s="50" t="n">
        <v>9.554</v>
      </c>
      <c r="D3" s="50" t="n">
        <v>10.456</v>
      </c>
      <c r="E3" s="50" t="n">
        <v>10.045</v>
      </c>
      <c r="F3" s="50" t="n">
        <v>10.171</v>
      </c>
      <c r="G3" s="50" t="n">
        <v>10.174</v>
      </c>
      <c r="H3" s="50" t="n">
        <v>9.661</v>
      </c>
      <c r="I3" s="50" t="n">
        <v>10.316</v>
      </c>
      <c r="J3" s="56" t="n">
        <v>10.374</v>
      </c>
    </row>
    <row r="4" customFormat="false" ht="12.8" hidden="false" customHeight="false" outlineLevel="0" collapsed="false">
      <c r="A4" s="57" t="n">
        <v>10.204</v>
      </c>
      <c r="B4" s="47" t="n">
        <v>9.213</v>
      </c>
      <c r="C4" s="47" t="n">
        <v>9.647</v>
      </c>
      <c r="D4" s="47" t="n">
        <v>9.152</v>
      </c>
      <c r="E4" s="47" t="n">
        <v>9.698</v>
      </c>
      <c r="F4" s="47" t="n">
        <v>10.284</v>
      </c>
      <c r="G4" s="47" t="n">
        <v>10.729</v>
      </c>
      <c r="H4" s="47" t="n">
        <v>9.611</v>
      </c>
      <c r="I4" s="47" t="n">
        <v>9.728</v>
      </c>
      <c r="J4" s="58" t="n">
        <v>10.4</v>
      </c>
    </row>
    <row r="5" customFormat="false" ht="12.8" hidden="false" customHeight="false" outlineLevel="0" collapsed="false">
      <c r="A5" s="57" t="n">
        <v>9.228</v>
      </c>
      <c r="B5" s="47" t="n">
        <v>9.706</v>
      </c>
      <c r="C5" s="47" t="n">
        <v>9.797</v>
      </c>
      <c r="D5" s="47" t="n">
        <v>10.712</v>
      </c>
      <c r="E5" s="47" t="n">
        <v>10.059</v>
      </c>
      <c r="F5" s="47" t="n">
        <v>9.457</v>
      </c>
      <c r="G5" s="47" t="n">
        <v>9.578</v>
      </c>
      <c r="H5" s="47" t="n">
        <v>9.582</v>
      </c>
      <c r="I5" s="47" t="n">
        <v>10.316</v>
      </c>
      <c r="J5" s="58" t="n">
        <v>9.861</v>
      </c>
    </row>
    <row r="6" customFormat="false" ht="12.8" hidden="false" customHeight="false" outlineLevel="0" collapsed="false">
      <c r="A6" s="57" t="n">
        <v>9.393</v>
      </c>
      <c r="B6" s="47" t="n">
        <v>10.405</v>
      </c>
      <c r="C6" s="47" t="n">
        <v>10.807</v>
      </c>
      <c r="D6" s="47" t="n">
        <v>10.326</v>
      </c>
      <c r="E6" s="47" t="n">
        <v>9.209</v>
      </c>
      <c r="F6" s="47" t="n">
        <v>10.002</v>
      </c>
      <c r="G6" s="47" t="n">
        <v>9.861</v>
      </c>
      <c r="H6" s="47" t="n">
        <v>8.552</v>
      </c>
      <c r="I6" s="47" t="n">
        <v>10.261</v>
      </c>
      <c r="J6" s="58" t="n">
        <v>8.92</v>
      </c>
    </row>
    <row r="7" customFormat="false" ht="12.8" hidden="false" customHeight="false" outlineLevel="0" collapsed="false">
      <c r="A7" s="59" t="n">
        <v>10.53</v>
      </c>
      <c r="B7" s="53" t="n">
        <v>10.573</v>
      </c>
      <c r="C7" s="53" t="n">
        <v>10.383</v>
      </c>
      <c r="D7" s="53" t="n">
        <v>10.674</v>
      </c>
      <c r="E7" s="53" t="n">
        <v>9.797</v>
      </c>
      <c r="F7" s="53" t="n">
        <v>9.469</v>
      </c>
      <c r="G7" s="53" t="n">
        <v>9.982</v>
      </c>
      <c r="H7" s="53" t="n">
        <v>10.151</v>
      </c>
      <c r="I7" s="53" t="n">
        <v>9.793</v>
      </c>
      <c r="J7" s="60" t="n">
        <v>10.527</v>
      </c>
    </row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5" hidden="false" customHeight="false" outlineLevel="0" collapsed="false">
      <c r="A10" s="2" t="s">
        <v>62</v>
      </c>
      <c r="B10" s="3"/>
      <c r="C10" s="3"/>
      <c r="D10" s="3"/>
      <c r="E10" s="3"/>
      <c r="F10" s="3"/>
      <c r="G10" s="3"/>
    </row>
    <row r="11" customFormat="false" ht="14.65" hidden="false" customHeight="false" outlineLevel="0" collapsed="false">
      <c r="A11" s="61" t="s">
        <v>63</v>
      </c>
      <c r="B11" s="62" t="n">
        <v>22.8</v>
      </c>
      <c r="C11" s="63" t="n">
        <v>22.75</v>
      </c>
      <c r="D11" s="63" t="n">
        <v>23.05</v>
      </c>
      <c r="E11" s="63" t="n">
        <v>22.72</v>
      </c>
      <c r="F11" s="64" t="n">
        <v>22.7</v>
      </c>
    </row>
    <row r="12" customFormat="false" ht="14.65" hidden="false" customHeight="false" outlineLevel="0" collapsed="false">
      <c r="A12" s="65" t="s">
        <v>64</v>
      </c>
      <c r="B12" s="66" t="n">
        <v>23.25</v>
      </c>
      <c r="C12" s="67" t="n">
        <v>22.9</v>
      </c>
      <c r="D12" s="67" t="n">
        <v>22.85</v>
      </c>
      <c r="E12" s="67" t="n">
        <v>22.92</v>
      </c>
      <c r="F12" s="68" t="n">
        <v>22.87</v>
      </c>
    </row>
    <row r="14" customFormat="false" ht="12.8" hidden="false" customHeight="false" outlineLevel="0" collapsed="false"/>
    <row r="15" customFormat="false" ht="15" hidden="false" customHeight="false" outlineLevel="0" collapsed="false">
      <c r="A15" s="2" t="s">
        <v>65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customFormat="false" ht="12.8" hidden="false" customHeight="false" outlineLevel="0" collapsed="false">
      <c r="A16" s="69" t="s">
        <v>66</v>
      </c>
      <c r="B16" s="70" t="n">
        <v>16.02</v>
      </c>
      <c r="C16" s="70" t="n">
        <v>31.21</v>
      </c>
      <c r="D16" s="70" t="n">
        <v>9.1</v>
      </c>
      <c r="E16" s="70" t="n">
        <v>47.66</v>
      </c>
      <c r="F16" s="70" t="n">
        <v>31.4</v>
      </c>
      <c r="G16" s="70" t="n">
        <v>25.95</v>
      </c>
      <c r="H16" s="70" t="n">
        <v>14.61</v>
      </c>
      <c r="I16" s="70" t="n">
        <v>30.95</v>
      </c>
      <c r="J16" s="70" t="n">
        <v>27.6</v>
      </c>
      <c r="K16" s="71" t="n">
        <v>49.55</v>
      </c>
    </row>
    <row r="17" customFormat="false" ht="12.8" hidden="false" customHeight="false" outlineLevel="0" collapsed="false">
      <c r="A17" s="72" t="s">
        <v>67</v>
      </c>
      <c r="B17" s="73" t="n">
        <v>14.16</v>
      </c>
      <c r="C17" s="73" t="n">
        <v>29.58</v>
      </c>
      <c r="D17" s="73" t="n">
        <v>7.51</v>
      </c>
      <c r="E17" s="73" t="n">
        <v>46.24</v>
      </c>
      <c r="F17" s="73" t="n">
        <v>30.39</v>
      </c>
      <c r="G17" s="73" t="n">
        <v>24.04</v>
      </c>
      <c r="H17" s="73" t="n">
        <v>12.71</v>
      </c>
      <c r="I17" s="73" t="n">
        <v>29.71</v>
      </c>
      <c r="J17" s="73" t="n">
        <v>25.78</v>
      </c>
      <c r="K17" s="74" t="n">
        <v>48.23</v>
      </c>
    </row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5" hidden="false" customHeight="false" outlineLevel="0" collapsed="false">
      <c r="A20" s="2" t="s">
        <v>68</v>
      </c>
      <c r="B20" s="3"/>
      <c r="C20" s="3"/>
      <c r="D20" s="3"/>
      <c r="E20" s="3"/>
      <c r="F20" s="3"/>
    </row>
    <row r="21" customFormat="false" ht="12.8" hidden="false" customHeight="false" outlineLevel="0" collapsed="false">
      <c r="A21" s="75" t="s">
        <v>69</v>
      </c>
      <c r="B21" s="76" t="s">
        <v>70</v>
      </c>
      <c r="C21" s="76" t="s">
        <v>71</v>
      </c>
      <c r="D21" s="76" t="s">
        <v>72</v>
      </c>
      <c r="E21" s="77" t="s">
        <v>73</v>
      </c>
      <c r="F21" s="78" t="s">
        <v>74</v>
      </c>
    </row>
    <row r="22" customFormat="false" ht="12.8" hidden="false" customHeight="false" outlineLevel="0" collapsed="false">
      <c r="A22" s="79" t="s">
        <v>66</v>
      </c>
      <c r="B22" s="18" t="n">
        <v>-1</v>
      </c>
      <c r="C22" s="18" t="n">
        <v>-1</v>
      </c>
      <c r="D22" s="18" t="n">
        <v>-1</v>
      </c>
      <c r="E22" s="80" t="n">
        <v>0.065</v>
      </c>
      <c r="F22" s="81" t="n">
        <v>0.062</v>
      </c>
    </row>
    <row r="23" customFormat="false" ht="12.8" hidden="false" customHeight="false" outlineLevel="0" collapsed="false">
      <c r="A23" s="79" t="s">
        <v>67</v>
      </c>
      <c r="B23" s="18" t="n">
        <v>-1</v>
      </c>
      <c r="C23" s="18" t="n">
        <v>-1</v>
      </c>
      <c r="D23" s="18" t="n">
        <v>1</v>
      </c>
      <c r="E23" s="80" t="n">
        <v>0.065</v>
      </c>
      <c r="F23" s="81" t="n">
        <v>0.067</v>
      </c>
    </row>
    <row r="24" customFormat="false" ht="12.8" hidden="false" customHeight="false" outlineLevel="0" collapsed="false">
      <c r="A24" s="79" t="s">
        <v>75</v>
      </c>
      <c r="B24" s="18" t="n">
        <v>-1</v>
      </c>
      <c r="C24" s="18" t="n">
        <v>1</v>
      </c>
      <c r="D24" s="18" t="n">
        <v>-1</v>
      </c>
      <c r="E24" s="80" t="n">
        <v>0.068</v>
      </c>
      <c r="F24" s="81" t="n">
        <v>0.066</v>
      </c>
    </row>
    <row r="25" customFormat="false" ht="12.8" hidden="false" customHeight="false" outlineLevel="0" collapsed="false">
      <c r="A25" s="79" t="s">
        <v>76</v>
      </c>
      <c r="B25" s="18" t="n">
        <v>-1</v>
      </c>
      <c r="C25" s="18" t="n">
        <v>1</v>
      </c>
      <c r="D25" s="18" t="n">
        <v>1</v>
      </c>
      <c r="E25" s="80" t="n">
        <v>0.073</v>
      </c>
      <c r="F25" s="81" t="n">
        <v>0.071</v>
      </c>
    </row>
    <row r="26" customFormat="false" ht="12.8" hidden="false" customHeight="false" outlineLevel="0" collapsed="false">
      <c r="A26" s="79" t="s">
        <v>77</v>
      </c>
      <c r="B26" s="18" t="n">
        <v>1</v>
      </c>
      <c r="C26" s="18" t="n">
        <v>-1</v>
      </c>
      <c r="D26" s="18" t="n">
        <v>-1</v>
      </c>
      <c r="E26" s="80" t="n">
        <v>0.064</v>
      </c>
      <c r="F26" s="81" t="n">
        <v>0.067</v>
      </c>
    </row>
    <row r="27" customFormat="false" ht="12.8" hidden="false" customHeight="false" outlineLevel="0" collapsed="false">
      <c r="A27" s="79" t="s">
        <v>78</v>
      </c>
      <c r="B27" s="18" t="n">
        <v>1</v>
      </c>
      <c r="C27" s="18" t="n">
        <v>-1</v>
      </c>
      <c r="D27" s="18" t="n">
        <v>1</v>
      </c>
      <c r="E27" s="80" t="n">
        <v>0.065</v>
      </c>
      <c r="F27" s="81" t="n">
        <v>0.062</v>
      </c>
    </row>
    <row r="28" customFormat="false" ht="12.8" hidden="false" customHeight="false" outlineLevel="0" collapsed="false">
      <c r="A28" s="79" t="s">
        <v>79</v>
      </c>
      <c r="B28" s="18" t="n">
        <v>1</v>
      </c>
      <c r="C28" s="18" t="n">
        <v>1</v>
      </c>
      <c r="D28" s="18" t="n">
        <v>-1</v>
      </c>
      <c r="E28" s="80" t="n">
        <v>0.065</v>
      </c>
      <c r="F28" s="81" t="n">
        <v>0.063</v>
      </c>
    </row>
    <row r="29" customFormat="false" ht="12.8" hidden="false" customHeight="false" outlineLevel="0" collapsed="false">
      <c r="A29" s="82" t="s">
        <v>80</v>
      </c>
      <c r="B29" s="83" t="n">
        <v>1</v>
      </c>
      <c r="C29" s="83" t="n">
        <v>1</v>
      </c>
      <c r="D29" s="83" t="n">
        <v>1</v>
      </c>
      <c r="E29" s="84" t="n">
        <v>0.066</v>
      </c>
      <c r="F29" s="85" t="n">
        <v>0.068</v>
      </c>
    </row>
    <row r="30" customFormat="false" ht="12.8" hidden="false" customHeight="false" outlineLevel="0" collapsed="false"/>
    <row r="31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BF00"/>
    <pageSetUpPr fitToPage="false"/>
  </sheetPr>
  <dimension ref="A1:M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3" activeCellId="1" sqref="24:24 H33"/>
    </sheetView>
  </sheetViews>
  <sheetFormatPr defaultRowHeight="12.8" zeroHeight="false" outlineLevelRow="0" outlineLevelCol="0"/>
  <cols>
    <col collapsed="false" customWidth="true" hidden="false" outlineLevel="0" max="1" min="1" style="1" width="10.69"/>
    <col collapsed="false" customWidth="true" hidden="false" outlineLevel="0" max="13" min="2" style="1" width="8.19"/>
    <col collapsed="false" customWidth="true" hidden="false" outlineLevel="0" max="257" min="14" style="1" width="7.99"/>
    <col collapsed="false" customWidth="true" hidden="false" outlineLevel="0" max="1025" min="258" style="0" width="7.99"/>
  </cols>
  <sheetData>
    <row r="1" customFormat="false" ht="12.8" hidden="false" customHeight="false" outlineLevel="0" collapsed="false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customFormat="false" ht="15" hidden="false" customHeight="false" outlineLevel="0" collapsed="false">
      <c r="A2" s="87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customFormat="false" ht="12.8" hidden="false" customHeight="false" outlineLevel="0" collapsed="false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customFormat="false" ht="12.8" hidden="false" customHeight="false" outlineLevel="0" collapsed="false">
      <c r="A4" s="88" t="s">
        <v>82</v>
      </c>
      <c r="B4" s="89" t="n">
        <v>0</v>
      </c>
      <c r="C4" s="90" t="n">
        <v>100</v>
      </c>
      <c r="D4" s="90" t="n">
        <v>200</v>
      </c>
      <c r="E4" s="90" t="n">
        <v>300</v>
      </c>
      <c r="F4" s="90" t="n">
        <v>400</v>
      </c>
      <c r="G4" s="90" t="n">
        <v>500</v>
      </c>
      <c r="H4" s="90" t="n">
        <v>600</v>
      </c>
      <c r="I4" s="90" t="n">
        <v>700</v>
      </c>
      <c r="J4" s="90" t="n">
        <v>800</v>
      </c>
      <c r="K4" s="90" t="n">
        <v>900</v>
      </c>
      <c r="L4" s="90" t="n">
        <v>1000</v>
      </c>
      <c r="M4" s="91" t="n">
        <v>1200</v>
      </c>
    </row>
    <row r="5" customFormat="false" ht="12.8" hidden="false" customHeight="false" outlineLevel="0" collapsed="false">
      <c r="A5" s="92" t="s">
        <v>83</v>
      </c>
      <c r="B5" s="93" t="n">
        <v>0</v>
      </c>
      <c r="C5" s="94" t="n">
        <v>0.1004</v>
      </c>
      <c r="D5" s="94" t="n">
        <v>0.2007</v>
      </c>
      <c r="E5" s="94" t="n">
        <v>0.3011</v>
      </c>
      <c r="F5" s="94" t="n">
        <v>0.4014</v>
      </c>
      <c r="G5" s="94" t="n">
        <v>0.5018</v>
      </c>
      <c r="H5" s="94" t="n">
        <v>0.6022</v>
      </c>
      <c r="I5" s="94" t="n">
        <v>0.7025</v>
      </c>
      <c r="J5" s="94" t="n">
        <v>0.8029</v>
      </c>
      <c r="K5" s="94" t="n">
        <v>0.9032</v>
      </c>
      <c r="L5" s="94" t="n">
        <v>1.0036</v>
      </c>
      <c r="M5" s="95" t="n">
        <v>1.2043</v>
      </c>
    </row>
    <row r="6" customFormat="false" ht="12.8" hidden="false" customHeight="false" outlineLevel="0" collapsed="false">
      <c r="A6" s="96" t="s">
        <v>84</v>
      </c>
      <c r="B6" s="97" t="n">
        <v>-0.001</v>
      </c>
      <c r="C6" s="98" t="n">
        <v>0.0063</v>
      </c>
      <c r="D6" s="98" t="n">
        <v>0.015</v>
      </c>
      <c r="E6" s="98" t="n">
        <v>0.0235</v>
      </c>
      <c r="F6" s="98" t="n">
        <v>0.0322</v>
      </c>
      <c r="G6" s="98" t="n">
        <v>0.0403</v>
      </c>
      <c r="H6" s="98" t="n">
        <v>0.0482</v>
      </c>
      <c r="I6" s="98" t="n">
        <v>0.057</v>
      </c>
      <c r="J6" s="98" t="n">
        <v>0.0658</v>
      </c>
      <c r="K6" s="98" t="n">
        <v>0.0739</v>
      </c>
      <c r="L6" s="98" t="n">
        <v>0.082</v>
      </c>
      <c r="M6" s="99" t="n">
        <v>0.0863</v>
      </c>
    </row>
    <row r="7" customFormat="false" ht="12.8" hidden="false" customHeight="false" outlineLevel="0" collapsed="false">
      <c r="A7" s="100" t="s">
        <v>85</v>
      </c>
      <c r="B7" s="101" t="n">
        <v>0.0015</v>
      </c>
      <c r="C7" s="102" t="n">
        <v>0.002</v>
      </c>
      <c r="D7" s="102" t="n">
        <v>0.0022</v>
      </c>
      <c r="E7" s="102" t="n">
        <v>0.002</v>
      </c>
      <c r="F7" s="102" t="n">
        <v>0.0024</v>
      </c>
      <c r="G7" s="102" t="n">
        <v>0.0028</v>
      </c>
      <c r="H7" s="102" t="n">
        <v>0.0027</v>
      </c>
      <c r="I7" s="102" t="n">
        <v>0.003</v>
      </c>
      <c r="J7" s="102" t="n">
        <v>0.0031</v>
      </c>
      <c r="K7" s="102" t="n">
        <v>0.0035</v>
      </c>
      <c r="L7" s="102" t="n">
        <v>0.0038</v>
      </c>
      <c r="M7" s="103" t="n">
        <v>0.0043</v>
      </c>
    </row>
    <row r="8" customFormat="false" ht="12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</row>
    <row r="9" customFormat="false" ht="12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</row>
    <row r="10" customFormat="false" ht="12.8" hidden="false" customHeight="false" outlineLevel="0" collapsed="false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customFormat="false" ht="15" hidden="false" customHeight="false" outlineLevel="0" collapsed="false">
      <c r="A11" s="87" t="s">
        <v>86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customFormat="false" ht="12.8" hidden="false" customHeight="false" outlineLevel="0" collapsed="false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customFormat="false" ht="12.75" hidden="false" customHeight="true" outlineLevel="0" collapsed="false">
      <c r="A13" s="92" t="s">
        <v>63</v>
      </c>
      <c r="B13" s="50" t="n">
        <v>0.032</v>
      </c>
      <c r="C13" s="50" t="n">
        <v>0.029</v>
      </c>
      <c r="D13" s="50" t="n">
        <v>0.032</v>
      </c>
      <c r="E13" s="50" t="n">
        <v>0.034</v>
      </c>
      <c r="F13" s="50" t="n">
        <v>0.032</v>
      </c>
      <c r="G13" s="56" t="n">
        <v>0.031</v>
      </c>
      <c r="H13" s="0"/>
      <c r="I13" s="0"/>
      <c r="J13" s="0"/>
      <c r="K13" s="0"/>
      <c r="L13" s="0"/>
      <c r="M13" s="0"/>
    </row>
    <row r="14" customFormat="false" ht="12.75" hidden="false" customHeight="true" outlineLevel="0" collapsed="false">
      <c r="A14" s="96" t="s">
        <v>64</v>
      </c>
      <c r="B14" s="47" t="n">
        <v>0.07</v>
      </c>
      <c r="C14" s="47" t="n">
        <v>0.068</v>
      </c>
      <c r="D14" s="47" t="n">
        <v>0.065</v>
      </c>
      <c r="E14" s="47" t="n">
        <v>0.073</v>
      </c>
      <c r="F14" s="47" t="n">
        <v>0.075</v>
      </c>
      <c r="G14" s="58" t="n">
        <v>0.07</v>
      </c>
      <c r="H14" s="0"/>
      <c r="I14" s="0"/>
      <c r="J14" s="0"/>
      <c r="K14" s="0"/>
      <c r="L14" s="0"/>
      <c r="M14" s="0"/>
    </row>
    <row r="15" customFormat="false" ht="12.75" hidden="false" customHeight="true" outlineLevel="0" collapsed="false">
      <c r="A15" s="100" t="s">
        <v>87</v>
      </c>
      <c r="B15" s="53" t="n">
        <v>0.053</v>
      </c>
      <c r="C15" s="53" t="n">
        <v>0.058</v>
      </c>
      <c r="D15" s="53" t="n">
        <v>0.05</v>
      </c>
      <c r="E15" s="53" t="n">
        <v>0.051</v>
      </c>
      <c r="F15" s="53" t="n">
        <v>0.053</v>
      </c>
      <c r="G15" s="60" t="n">
        <v>0.055</v>
      </c>
      <c r="H15" s="0"/>
      <c r="I15" s="0"/>
      <c r="J15" s="0"/>
      <c r="K15" s="0"/>
      <c r="L15" s="0"/>
      <c r="M15" s="0"/>
    </row>
    <row r="16" customFormat="false" ht="12.75" hidden="false" customHeight="true" outlineLevel="0" collapsed="false">
      <c r="A16" s="105" t="s">
        <v>88</v>
      </c>
      <c r="B16" s="106" t="n">
        <v>0.073</v>
      </c>
      <c r="C16" s="106" t="n">
        <v>0.078</v>
      </c>
      <c r="D16" s="106" t="n">
        <v>0.071</v>
      </c>
      <c r="E16" s="106" t="n">
        <v>0.072</v>
      </c>
      <c r="F16" s="106" t="n">
        <v>0.074</v>
      </c>
      <c r="G16" s="107" t="n">
        <v>0.071</v>
      </c>
      <c r="H16" s="0"/>
      <c r="I16" s="108" t="s">
        <v>89</v>
      </c>
      <c r="J16" s="0"/>
      <c r="K16" s="0"/>
      <c r="L16" s="0"/>
      <c r="M16" s="0"/>
    </row>
    <row r="17" customFormat="false" ht="12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</row>
    <row r="18" customFormat="false" ht="12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</row>
    <row r="19" customFormat="false" ht="12.8" hidden="false" customHeight="false" outlineLevel="0" collapsed="false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customFormat="false" ht="15" hidden="false" customHeight="false" outlineLevel="0" collapsed="false">
      <c r="A20" s="87" t="s">
        <v>90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customFormat="false" ht="12.8" hidden="false" customHeight="false" outlineLevel="0" collapsed="false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customFormat="false" ht="16.5" hidden="false" customHeight="true" outlineLevel="0" collapsed="false">
      <c r="A22" s="88" t="s">
        <v>91</v>
      </c>
      <c r="B22" s="89" t="s">
        <v>92</v>
      </c>
      <c r="C22" s="90" t="s">
        <v>93</v>
      </c>
      <c r="D22" s="90" t="s">
        <v>94</v>
      </c>
      <c r="E22" s="91" t="s">
        <v>95</v>
      </c>
      <c r="F22" s="0"/>
      <c r="G22" s="0"/>
      <c r="H22" s="0"/>
      <c r="I22" s="0"/>
      <c r="J22" s="0"/>
      <c r="K22" s="0"/>
      <c r="L22" s="0"/>
      <c r="M22" s="0"/>
    </row>
    <row r="23" customFormat="false" ht="12.8" hidden="false" customHeight="false" outlineLevel="0" collapsed="false">
      <c r="A23" s="92" t="n">
        <v>100</v>
      </c>
      <c r="B23" s="109" t="n">
        <v>98.2</v>
      </c>
      <c r="C23" s="94" t="n">
        <v>95.7</v>
      </c>
      <c r="D23" s="94" t="n">
        <v>97.1</v>
      </c>
      <c r="E23" s="95" t="n">
        <v>96.3</v>
      </c>
      <c r="F23" s="0"/>
      <c r="G23" s="0"/>
      <c r="H23" s="0"/>
      <c r="I23" s="0"/>
      <c r="J23" s="0"/>
      <c r="K23" s="0"/>
      <c r="L23" s="0"/>
      <c r="M23" s="0"/>
    </row>
    <row r="24" customFormat="false" ht="12.8" hidden="false" customHeight="false" outlineLevel="0" collapsed="false">
      <c r="A24" s="96" t="n">
        <v>500</v>
      </c>
      <c r="B24" s="80" t="n">
        <v>101.1</v>
      </c>
      <c r="C24" s="18" t="n">
        <v>99.8</v>
      </c>
      <c r="D24" s="18" t="n">
        <v>89.1</v>
      </c>
      <c r="E24" s="81" t="n">
        <v>99.5</v>
      </c>
      <c r="F24" s="0"/>
      <c r="G24" s="0"/>
      <c r="H24" s="0"/>
      <c r="I24" s="0"/>
      <c r="J24" s="0"/>
      <c r="K24" s="0"/>
      <c r="L24" s="0"/>
      <c r="M24" s="0"/>
    </row>
    <row r="25" customFormat="false" ht="12.8" hidden="false" customHeight="false" outlineLevel="0" collapsed="false">
      <c r="A25" s="100" t="n">
        <v>900</v>
      </c>
      <c r="B25" s="84" t="n">
        <v>102.8</v>
      </c>
      <c r="C25" s="83" t="n">
        <v>99.8</v>
      </c>
      <c r="D25" s="83" t="n">
        <v>99.1</v>
      </c>
      <c r="E25" s="85" t="n">
        <v>97.9</v>
      </c>
      <c r="F25" s="0"/>
      <c r="G25" s="0"/>
      <c r="H25" s="0"/>
      <c r="I25" s="0"/>
      <c r="J25" s="0"/>
      <c r="K25" s="0"/>
      <c r="L25" s="0"/>
      <c r="M25" s="0"/>
    </row>
    <row r="26" customFormat="false" ht="12.8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</row>
    <row r="27" customFormat="false" ht="12.8" hidden="false" customHeight="false" outlineLevel="0" collapsed="false">
      <c r="A27" s="0" t="s">
        <v>45</v>
      </c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 t="s">
        <v>96</v>
      </c>
    </row>
    <row r="28" customFormat="false" ht="12.8" hidden="false" customHeight="false" outlineLevel="0" collapsed="false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customFormat="false" ht="15" hidden="false" customHeight="false" outlineLevel="0" collapsed="false">
      <c r="A29" s="87" t="s">
        <v>97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customFormat="false" ht="12.8" hidden="false" customHeight="false" outlineLevel="0" collapsed="false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customFormat="false" ht="12.8" hidden="false" customHeight="false" outlineLevel="0" collapsed="false">
      <c r="A31" s="110" t="s">
        <v>69</v>
      </c>
      <c r="B31" s="76" t="s">
        <v>98</v>
      </c>
      <c r="C31" s="76" t="s">
        <v>99</v>
      </c>
      <c r="D31" s="76" t="s">
        <v>100</v>
      </c>
      <c r="E31" s="77" t="s">
        <v>73</v>
      </c>
      <c r="F31" s="78" t="s">
        <v>74</v>
      </c>
      <c r="G31" s="0"/>
      <c r="H31" s="0"/>
      <c r="I31" s="0"/>
      <c r="J31" s="0"/>
      <c r="K31" s="0"/>
      <c r="L31" s="0"/>
      <c r="M31" s="0"/>
    </row>
    <row r="32" customFormat="false" ht="12.8" hidden="false" customHeight="false" outlineLevel="0" collapsed="false">
      <c r="A32" s="79" t="s">
        <v>66</v>
      </c>
      <c r="B32" s="18" t="n">
        <v>20</v>
      </c>
      <c r="C32" s="18" t="n">
        <v>4.2</v>
      </c>
      <c r="D32" s="18" t="n">
        <v>5</v>
      </c>
      <c r="E32" s="80" t="n">
        <v>0.065</v>
      </c>
      <c r="F32" s="81" t="n">
        <v>0.062</v>
      </c>
      <c r="G32" s="0"/>
      <c r="H32" s="0"/>
      <c r="I32" s="0"/>
      <c r="J32" s="0"/>
      <c r="K32" s="0"/>
      <c r="L32" s="0"/>
      <c r="M32" s="0"/>
    </row>
    <row r="33" customFormat="false" ht="12.8" hidden="false" customHeight="false" outlineLevel="0" collapsed="false">
      <c r="A33" s="79" t="s">
        <v>67</v>
      </c>
      <c r="B33" s="18" t="n">
        <v>20</v>
      </c>
      <c r="C33" s="18" t="n">
        <v>4.2</v>
      </c>
      <c r="D33" s="18" t="n">
        <v>20</v>
      </c>
      <c r="E33" s="80" t="n">
        <v>0.064</v>
      </c>
      <c r="F33" s="81" t="n">
        <v>0.066</v>
      </c>
      <c r="G33" s="0"/>
      <c r="H33" s="0"/>
      <c r="I33" s="0"/>
      <c r="J33" s="0"/>
      <c r="K33" s="0"/>
      <c r="L33" s="0"/>
      <c r="M33" s="0"/>
    </row>
    <row r="34" customFormat="false" ht="12.8" hidden="false" customHeight="false" outlineLevel="0" collapsed="false">
      <c r="A34" s="79" t="s">
        <v>75</v>
      </c>
      <c r="B34" s="18" t="n">
        <v>20</v>
      </c>
      <c r="C34" s="18" t="n">
        <v>7.1</v>
      </c>
      <c r="D34" s="18" t="n">
        <v>5</v>
      </c>
      <c r="E34" s="80" t="n">
        <v>0.065</v>
      </c>
      <c r="F34" s="81" t="n">
        <v>0.066</v>
      </c>
      <c r="G34" s="0"/>
      <c r="H34" s="0"/>
      <c r="I34" s="0"/>
      <c r="J34" s="0"/>
      <c r="K34" s="0"/>
      <c r="L34" s="0"/>
      <c r="M34" s="0"/>
    </row>
    <row r="35" customFormat="false" ht="12.8" hidden="false" customHeight="false" outlineLevel="0" collapsed="false">
      <c r="A35" s="79" t="s">
        <v>76</v>
      </c>
      <c r="B35" s="18" t="n">
        <v>20</v>
      </c>
      <c r="C35" s="18" t="n">
        <v>7.1</v>
      </c>
      <c r="D35" s="18" t="n">
        <v>20</v>
      </c>
      <c r="E35" s="80" t="n">
        <v>0.058</v>
      </c>
      <c r="F35" s="81" t="n">
        <v>0.061</v>
      </c>
      <c r="G35" s="0"/>
      <c r="H35" s="0"/>
      <c r="I35" s="0"/>
      <c r="J35" s="0"/>
      <c r="K35" s="0"/>
      <c r="L35" s="0"/>
      <c r="M35" s="0"/>
    </row>
    <row r="36" customFormat="false" ht="12.8" hidden="false" customHeight="false" outlineLevel="0" collapsed="false">
      <c r="A36" s="79" t="s">
        <v>77</v>
      </c>
      <c r="B36" s="18" t="n">
        <v>35</v>
      </c>
      <c r="C36" s="18" t="n">
        <v>4.2</v>
      </c>
      <c r="D36" s="18" t="n">
        <v>5</v>
      </c>
      <c r="E36" s="80" t="n">
        <v>0.064</v>
      </c>
      <c r="F36" s="81" t="n">
        <v>0.067</v>
      </c>
      <c r="G36" s="0"/>
      <c r="H36" s="0"/>
      <c r="I36" s="0"/>
      <c r="J36" s="0"/>
      <c r="K36" s="0"/>
      <c r="L36" s="0"/>
      <c r="M36" s="0"/>
    </row>
    <row r="37" customFormat="false" ht="12.8" hidden="false" customHeight="false" outlineLevel="0" collapsed="false">
      <c r="A37" s="79" t="s">
        <v>78</v>
      </c>
      <c r="B37" s="18" t="n">
        <v>35</v>
      </c>
      <c r="C37" s="18" t="n">
        <v>4.2</v>
      </c>
      <c r="D37" s="18" t="n">
        <v>20</v>
      </c>
      <c r="E37" s="80" t="n">
        <v>0.065</v>
      </c>
      <c r="F37" s="81" t="n">
        <v>0.062</v>
      </c>
      <c r="G37" s="0"/>
      <c r="H37" s="0"/>
      <c r="I37" s="0"/>
      <c r="J37" s="0"/>
      <c r="K37" s="0"/>
      <c r="L37" s="0"/>
      <c r="M37" s="0"/>
    </row>
    <row r="38" customFormat="false" ht="12.8" hidden="false" customHeight="false" outlineLevel="0" collapsed="false">
      <c r="A38" s="79" t="s">
        <v>79</v>
      </c>
      <c r="B38" s="18" t="n">
        <v>35</v>
      </c>
      <c r="C38" s="18" t="n">
        <v>7.1</v>
      </c>
      <c r="D38" s="18" t="n">
        <v>5</v>
      </c>
      <c r="E38" s="80" t="n">
        <v>0.061</v>
      </c>
      <c r="F38" s="81" t="n">
        <v>0.063</v>
      </c>
      <c r="G38" s="0"/>
      <c r="H38" s="0"/>
      <c r="I38" s="0"/>
      <c r="J38" s="0"/>
      <c r="K38" s="0"/>
      <c r="L38" s="0"/>
      <c r="M38" s="0"/>
    </row>
    <row r="39" customFormat="false" ht="12.8" hidden="false" customHeight="false" outlineLevel="0" collapsed="false">
      <c r="A39" s="82" t="s">
        <v>80</v>
      </c>
      <c r="B39" s="83" t="n">
        <v>35</v>
      </c>
      <c r="C39" s="83" t="n">
        <v>7.1</v>
      </c>
      <c r="D39" s="83" t="n">
        <v>20</v>
      </c>
      <c r="E39" s="84" t="n">
        <v>0.065</v>
      </c>
      <c r="F39" s="85" t="n">
        <v>0.062</v>
      </c>
      <c r="G39" s="0"/>
      <c r="H39" s="0"/>
      <c r="I39" s="0"/>
      <c r="J39" s="0"/>
      <c r="K39" s="0"/>
      <c r="L39" s="0"/>
      <c r="M39" s="0"/>
    </row>
    <row r="40" customFormat="false" ht="12.8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</row>
    <row r="41" customFormat="false" ht="12.8" hidden="false" customHeight="false" outlineLevel="0" collapsed="false">
      <c r="A41" s="0" t="s">
        <v>45</v>
      </c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 t="s">
        <v>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34859</TotalTime>
  <Application>LibreOffice/6.2.3.2$Linux_X86_64 LibreOffice_project/6bd8f51f0bb0f42344f66a65ca86e692fe0f70bc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2004-10-27T09:34:25Z</dcterms:created>
  <dc:creator>jcpereira_2</dc:creator>
  <dc:description/>
  <dc:language>en-US</dc:language>
  <cp:lastModifiedBy/>
  <cp:lastPrinted>2004-12-10T11:01:51Z</cp:lastPrinted>
  <dcterms:modified xsi:type="dcterms:W3CDTF">2019-05-27T06:37:31Z</dcterms:modified>
  <cp:revision>101</cp:revision>
  <dc:subject/>
  <dc:title/>
</cp:coreProperties>
</file>